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ABAE5ED5-7340-4BB9-A3D2-AC59BD3718F1}" xr6:coauthVersionLast="47" xr6:coauthVersionMax="47" xr10:uidLastSave="{00000000-0000-0000-0000-000000000000}"/>
  <bookViews>
    <workbookView xWindow="-120" yWindow="-120" windowWidth="29040" windowHeight="15840" firstSheet="17" activeTab="2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  <sheet name="2021.06.22" sheetId="45" r:id="rId27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26" hidden="1">'2021.06.22'!#REF!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5" l="1"/>
  <c r="O198" i="45"/>
  <c r="N198" i="45"/>
  <c r="L198" i="45"/>
  <c r="K198" i="45"/>
  <c r="I198" i="45"/>
  <c r="H198" i="45"/>
  <c r="F198" i="45"/>
  <c r="E198" i="45"/>
  <c r="O197" i="45"/>
  <c r="N197" i="45"/>
  <c r="L197" i="45"/>
  <c r="K197" i="45"/>
  <c r="I197" i="45"/>
  <c r="H197" i="45"/>
  <c r="F197" i="45"/>
  <c r="E197" i="45"/>
  <c r="O196" i="45"/>
  <c r="N196" i="45"/>
  <c r="L196" i="45"/>
  <c r="K196" i="45"/>
  <c r="I196" i="45"/>
  <c r="H196" i="45"/>
  <c r="F196" i="45"/>
  <c r="E196" i="45"/>
  <c r="O195" i="45"/>
  <c r="N195" i="45"/>
  <c r="L195" i="45"/>
  <c r="K195" i="45"/>
  <c r="I195" i="45"/>
  <c r="H195" i="45"/>
  <c r="F195" i="45"/>
  <c r="E195" i="45"/>
  <c r="O194" i="45"/>
  <c r="N194" i="45"/>
  <c r="L194" i="45"/>
  <c r="K194" i="45"/>
  <c r="I194" i="45"/>
  <c r="H194" i="45"/>
  <c r="F194" i="45"/>
  <c r="E194" i="45"/>
  <c r="O193" i="45"/>
  <c r="N193" i="45"/>
  <c r="L193" i="45"/>
  <c r="K193" i="45"/>
  <c r="I193" i="45"/>
  <c r="H193" i="45"/>
  <c r="F193" i="45"/>
  <c r="E193" i="45"/>
  <c r="O192" i="45"/>
  <c r="N192" i="45"/>
  <c r="L192" i="45"/>
  <c r="K192" i="45"/>
  <c r="I192" i="45"/>
  <c r="H192" i="45"/>
  <c r="F192" i="45"/>
  <c r="E192" i="45"/>
  <c r="O191" i="45"/>
  <c r="N191" i="45"/>
  <c r="L191" i="45"/>
  <c r="K191" i="45"/>
  <c r="I191" i="45"/>
  <c r="H191" i="45"/>
  <c r="F191" i="45"/>
  <c r="E191" i="45"/>
  <c r="O190" i="45"/>
  <c r="N190" i="45"/>
  <c r="L190" i="45"/>
  <c r="K190" i="45"/>
  <c r="I190" i="45"/>
  <c r="H190" i="45"/>
  <c r="F190" i="45"/>
  <c r="E190" i="45"/>
  <c r="O189" i="45"/>
  <c r="N189" i="45"/>
  <c r="L189" i="45"/>
  <c r="K189" i="45"/>
  <c r="I189" i="45"/>
  <c r="H189" i="45"/>
  <c r="F189" i="45"/>
  <c r="E189" i="45"/>
  <c r="O188" i="45"/>
  <c r="N188" i="45"/>
  <c r="L188" i="45"/>
  <c r="K188" i="45"/>
  <c r="I188" i="45"/>
  <c r="H188" i="45"/>
  <c r="F188" i="45"/>
  <c r="E188" i="45"/>
  <c r="O187" i="45"/>
  <c r="N187" i="45"/>
  <c r="L187" i="45"/>
  <c r="K187" i="45"/>
  <c r="I187" i="45"/>
  <c r="H187" i="45"/>
  <c r="F187" i="45"/>
  <c r="E187" i="45"/>
  <c r="O186" i="45"/>
  <c r="N186" i="45"/>
  <c r="L186" i="45"/>
  <c r="K186" i="45"/>
  <c r="I186" i="45"/>
  <c r="H186" i="45"/>
  <c r="F186" i="45"/>
  <c r="E186" i="45"/>
  <c r="O185" i="45"/>
  <c r="N185" i="45"/>
  <c r="L185" i="45"/>
  <c r="K185" i="45"/>
  <c r="I185" i="45"/>
  <c r="H185" i="45"/>
  <c r="F185" i="45"/>
  <c r="E185" i="45"/>
  <c r="O184" i="45"/>
  <c r="N184" i="45"/>
  <c r="L184" i="45"/>
  <c r="K184" i="45"/>
  <c r="I184" i="45"/>
  <c r="H184" i="45"/>
  <c r="F184" i="45"/>
  <c r="E184" i="45"/>
  <c r="O183" i="45"/>
  <c r="N183" i="45"/>
  <c r="L183" i="45"/>
  <c r="K183" i="45"/>
  <c r="I183" i="45"/>
  <c r="H183" i="45"/>
  <c r="F183" i="45"/>
  <c r="E183" i="45"/>
  <c r="O182" i="45"/>
  <c r="N182" i="45"/>
  <c r="L182" i="45"/>
  <c r="K182" i="45"/>
  <c r="I182" i="45"/>
  <c r="H182" i="45"/>
  <c r="F182" i="45"/>
  <c r="E182" i="45"/>
  <c r="O181" i="45"/>
  <c r="N181" i="45"/>
  <c r="L181" i="45"/>
  <c r="K181" i="45"/>
  <c r="I181" i="45"/>
  <c r="H181" i="45"/>
  <c r="F181" i="45"/>
  <c r="E181" i="45"/>
  <c r="O180" i="45"/>
  <c r="N180" i="45"/>
  <c r="L180" i="45"/>
  <c r="K180" i="45"/>
  <c r="I180" i="45"/>
  <c r="H180" i="45"/>
  <c r="F180" i="45"/>
  <c r="E180" i="45"/>
  <c r="O179" i="45"/>
  <c r="O199" i="45" s="1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I171" i="45"/>
  <c r="H171" i="45"/>
  <c r="F171" i="45"/>
  <c r="E171" i="45"/>
  <c r="O170" i="45"/>
  <c r="N170" i="45"/>
  <c r="L170" i="45"/>
  <c r="K170" i="45"/>
  <c r="I170" i="45"/>
  <c r="H170" i="45"/>
  <c r="F170" i="45"/>
  <c r="E170" i="45"/>
  <c r="O169" i="45"/>
  <c r="N169" i="45"/>
  <c r="L169" i="45"/>
  <c r="K169" i="45"/>
  <c r="I169" i="45"/>
  <c r="H169" i="45"/>
  <c r="F169" i="45"/>
  <c r="E169" i="45"/>
  <c r="O168" i="45"/>
  <c r="N168" i="45"/>
  <c r="L168" i="45"/>
  <c r="K168" i="45"/>
  <c r="I168" i="45"/>
  <c r="H168" i="45"/>
  <c r="F168" i="45"/>
  <c r="E168" i="45"/>
  <c r="O167" i="45"/>
  <c r="N167" i="45"/>
  <c r="L167" i="45"/>
  <c r="K167" i="45"/>
  <c r="I167" i="45"/>
  <c r="H167" i="45"/>
  <c r="F167" i="45"/>
  <c r="E167" i="45"/>
  <c r="O166" i="45"/>
  <c r="N166" i="45"/>
  <c r="L166" i="45"/>
  <c r="K166" i="45"/>
  <c r="I166" i="45"/>
  <c r="H166" i="45"/>
  <c r="F166" i="45"/>
  <c r="E166" i="45"/>
  <c r="O165" i="45"/>
  <c r="N165" i="45"/>
  <c r="L165" i="45"/>
  <c r="K165" i="45"/>
  <c r="I165" i="45"/>
  <c r="H165" i="45"/>
  <c r="F165" i="45"/>
  <c r="E165" i="45"/>
  <c r="O164" i="45"/>
  <c r="N164" i="45"/>
  <c r="L164" i="45"/>
  <c r="K164" i="45"/>
  <c r="I164" i="45"/>
  <c r="H164" i="45"/>
  <c r="F164" i="45"/>
  <c r="E164" i="45"/>
  <c r="O163" i="45"/>
  <c r="N163" i="45"/>
  <c r="L163" i="45"/>
  <c r="K163" i="45"/>
  <c r="I163" i="45"/>
  <c r="H163" i="45"/>
  <c r="F163" i="45"/>
  <c r="E163" i="45"/>
  <c r="O162" i="45"/>
  <c r="N162" i="45"/>
  <c r="L162" i="45"/>
  <c r="K162" i="45"/>
  <c r="I162" i="45"/>
  <c r="H162" i="45"/>
  <c r="F162" i="45"/>
  <c r="E162" i="45"/>
  <c r="O161" i="45"/>
  <c r="N161" i="45"/>
  <c r="L161" i="45"/>
  <c r="K161" i="45"/>
  <c r="I161" i="45"/>
  <c r="H161" i="45"/>
  <c r="F161" i="45"/>
  <c r="E161" i="45"/>
  <c r="O160" i="45"/>
  <c r="N160" i="45"/>
  <c r="L160" i="45"/>
  <c r="K160" i="45"/>
  <c r="I160" i="45"/>
  <c r="H160" i="45"/>
  <c r="F160" i="45"/>
  <c r="E160" i="45"/>
  <c r="O159" i="45"/>
  <c r="N159" i="45"/>
  <c r="L159" i="45"/>
  <c r="K159" i="45"/>
  <c r="I159" i="45"/>
  <c r="H159" i="45"/>
  <c r="F159" i="45"/>
  <c r="E159" i="45"/>
  <c r="O158" i="45"/>
  <c r="N158" i="45"/>
  <c r="L158" i="45"/>
  <c r="K158" i="45"/>
  <c r="I158" i="45"/>
  <c r="H158" i="45"/>
  <c r="F158" i="45"/>
  <c r="E158" i="45"/>
  <c r="O157" i="45"/>
  <c r="N157" i="45"/>
  <c r="L157" i="45"/>
  <c r="K157" i="45"/>
  <c r="I157" i="45"/>
  <c r="H157" i="45"/>
  <c r="F157" i="45"/>
  <c r="E157" i="45"/>
  <c r="O156" i="45"/>
  <c r="N156" i="45"/>
  <c r="L156" i="45"/>
  <c r="K156" i="45"/>
  <c r="I156" i="45"/>
  <c r="H156" i="45"/>
  <c r="F156" i="45"/>
  <c r="E156" i="45"/>
  <c r="O155" i="45"/>
  <c r="N155" i="45"/>
  <c r="L155" i="45"/>
  <c r="K155" i="45"/>
  <c r="I155" i="45"/>
  <c r="H155" i="45"/>
  <c r="F155" i="45"/>
  <c r="E155" i="45"/>
  <c r="O154" i="45"/>
  <c r="N154" i="45"/>
  <c r="L154" i="45"/>
  <c r="K154" i="45"/>
  <c r="I154" i="45"/>
  <c r="H154" i="45"/>
  <c r="F154" i="45"/>
  <c r="E154" i="45"/>
  <c r="O153" i="45"/>
  <c r="N153" i="45"/>
  <c r="L153" i="45"/>
  <c r="K153" i="45"/>
  <c r="I153" i="45"/>
  <c r="H153" i="45"/>
  <c r="F153" i="45"/>
  <c r="E153" i="45"/>
  <c r="O152" i="45"/>
  <c r="O172" i="45" s="1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O141" i="45"/>
  <c r="N141" i="45"/>
  <c r="L141" i="45"/>
  <c r="K141" i="45"/>
  <c r="I141" i="45"/>
  <c r="H141" i="45"/>
  <c r="F141" i="45"/>
  <c r="E141" i="45"/>
  <c r="O140" i="45"/>
  <c r="N140" i="45"/>
  <c r="L140" i="45"/>
  <c r="K140" i="45"/>
  <c r="I140" i="45"/>
  <c r="H140" i="45"/>
  <c r="F140" i="45"/>
  <c r="E140" i="45"/>
  <c r="O139" i="45"/>
  <c r="N139" i="45"/>
  <c r="L139" i="45"/>
  <c r="K139" i="45"/>
  <c r="I139" i="45"/>
  <c r="H139" i="45"/>
  <c r="F139" i="45"/>
  <c r="E139" i="45"/>
  <c r="O138" i="45"/>
  <c r="N138" i="45"/>
  <c r="L138" i="45"/>
  <c r="K138" i="45"/>
  <c r="I138" i="45"/>
  <c r="H138" i="45"/>
  <c r="F138" i="45"/>
  <c r="E138" i="45"/>
  <c r="O137" i="45"/>
  <c r="N137" i="45"/>
  <c r="L137" i="45"/>
  <c r="K137" i="45"/>
  <c r="I137" i="45"/>
  <c r="H137" i="45"/>
  <c r="F137" i="45"/>
  <c r="E137" i="45"/>
  <c r="O136" i="45"/>
  <c r="N136" i="45"/>
  <c r="L136" i="45"/>
  <c r="K136" i="45"/>
  <c r="I136" i="45"/>
  <c r="H136" i="45"/>
  <c r="F136" i="45"/>
  <c r="E136" i="45"/>
  <c r="O135" i="45"/>
  <c r="N135" i="45"/>
  <c r="L135" i="45"/>
  <c r="K135" i="45"/>
  <c r="I135" i="45"/>
  <c r="H135" i="45"/>
  <c r="F135" i="45"/>
  <c r="E135" i="45"/>
  <c r="O134" i="45"/>
  <c r="N134" i="45"/>
  <c r="L134" i="45"/>
  <c r="K134" i="45"/>
  <c r="I134" i="45"/>
  <c r="H134" i="45"/>
  <c r="F134" i="45"/>
  <c r="E134" i="45"/>
  <c r="O133" i="45"/>
  <c r="N133" i="45"/>
  <c r="L133" i="45"/>
  <c r="K133" i="45"/>
  <c r="I133" i="45"/>
  <c r="H133" i="45"/>
  <c r="F133" i="45"/>
  <c r="E133" i="45"/>
  <c r="O132" i="45"/>
  <c r="N132" i="45"/>
  <c r="L132" i="45"/>
  <c r="K132" i="45"/>
  <c r="I132" i="45"/>
  <c r="H132" i="45"/>
  <c r="F132" i="45"/>
  <c r="E132" i="45"/>
  <c r="O131" i="45"/>
  <c r="N131" i="45"/>
  <c r="L131" i="45"/>
  <c r="K131" i="45"/>
  <c r="I131" i="45"/>
  <c r="H131" i="45"/>
  <c r="F131" i="45"/>
  <c r="E131" i="45"/>
  <c r="O130" i="45"/>
  <c r="N130" i="45"/>
  <c r="L130" i="45"/>
  <c r="K130" i="45"/>
  <c r="I130" i="45"/>
  <c r="H130" i="45"/>
  <c r="F130" i="45"/>
  <c r="E130" i="45"/>
  <c r="O129" i="45"/>
  <c r="N129" i="45"/>
  <c r="L129" i="45"/>
  <c r="K129" i="45"/>
  <c r="I129" i="45"/>
  <c r="H129" i="45"/>
  <c r="F129" i="45"/>
  <c r="E129" i="45"/>
  <c r="O128" i="45"/>
  <c r="N128" i="45"/>
  <c r="L128" i="45"/>
  <c r="K128" i="45"/>
  <c r="I128" i="45"/>
  <c r="H128" i="45"/>
  <c r="F128" i="45"/>
  <c r="E128" i="45"/>
  <c r="O127" i="45"/>
  <c r="N127" i="45"/>
  <c r="L127" i="45"/>
  <c r="K127" i="45"/>
  <c r="I127" i="45"/>
  <c r="H127" i="45"/>
  <c r="F127" i="45"/>
  <c r="E127" i="45"/>
  <c r="O126" i="45"/>
  <c r="N126" i="45"/>
  <c r="L126" i="45"/>
  <c r="K126" i="45"/>
  <c r="I126" i="45"/>
  <c r="H126" i="45"/>
  <c r="F126" i="45"/>
  <c r="E126" i="45"/>
  <c r="O125" i="45"/>
  <c r="O145" i="45" s="1"/>
  <c r="N125" i="45"/>
  <c r="N145" i="45" s="1"/>
  <c r="L125" i="45"/>
  <c r="L145" i="45" s="1"/>
  <c r="K125" i="45"/>
  <c r="K145" i="45" s="1"/>
  <c r="I125" i="45"/>
  <c r="I145" i="45" s="1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I117" i="45"/>
  <c r="H117" i="45"/>
  <c r="F117" i="45"/>
  <c r="E117" i="45"/>
  <c r="O116" i="45"/>
  <c r="N116" i="45"/>
  <c r="L116" i="45"/>
  <c r="K116" i="45"/>
  <c r="I116" i="45"/>
  <c r="H116" i="45"/>
  <c r="F116" i="45"/>
  <c r="E116" i="45"/>
  <c r="O115" i="45"/>
  <c r="N115" i="45"/>
  <c r="L115" i="45"/>
  <c r="K115" i="45"/>
  <c r="I115" i="45"/>
  <c r="H115" i="45"/>
  <c r="F115" i="45"/>
  <c r="E115" i="45"/>
  <c r="O114" i="45"/>
  <c r="N114" i="45"/>
  <c r="L114" i="45"/>
  <c r="K114" i="45"/>
  <c r="I114" i="45"/>
  <c r="H114" i="45"/>
  <c r="F114" i="45"/>
  <c r="E114" i="45"/>
  <c r="O113" i="45"/>
  <c r="N113" i="45"/>
  <c r="L113" i="45"/>
  <c r="K113" i="45"/>
  <c r="I113" i="45"/>
  <c r="H113" i="45"/>
  <c r="F113" i="45"/>
  <c r="E113" i="45"/>
  <c r="O112" i="45"/>
  <c r="N112" i="45"/>
  <c r="L112" i="45"/>
  <c r="K112" i="45"/>
  <c r="I112" i="45"/>
  <c r="H112" i="45"/>
  <c r="F112" i="45"/>
  <c r="E112" i="45"/>
  <c r="O111" i="45"/>
  <c r="N111" i="45"/>
  <c r="L111" i="45"/>
  <c r="K111" i="45"/>
  <c r="I111" i="45"/>
  <c r="H111" i="45"/>
  <c r="F111" i="45"/>
  <c r="E111" i="45"/>
  <c r="O110" i="45"/>
  <c r="N110" i="45"/>
  <c r="L110" i="45"/>
  <c r="K110" i="45"/>
  <c r="I110" i="45"/>
  <c r="H110" i="45"/>
  <c r="F110" i="45"/>
  <c r="E110" i="45"/>
  <c r="O109" i="45"/>
  <c r="N109" i="45"/>
  <c r="L109" i="45"/>
  <c r="K109" i="45"/>
  <c r="I109" i="45"/>
  <c r="H109" i="45"/>
  <c r="F109" i="45"/>
  <c r="E109" i="45"/>
  <c r="O108" i="45"/>
  <c r="N108" i="45"/>
  <c r="L108" i="45"/>
  <c r="K108" i="45"/>
  <c r="I108" i="45"/>
  <c r="H108" i="45"/>
  <c r="F108" i="45"/>
  <c r="E108" i="45"/>
  <c r="O107" i="45"/>
  <c r="N107" i="45"/>
  <c r="L107" i="45"/>
  <c r="K107" i="45"/>
  <c r="I107" i="45"/>
  <c r="H107" i="45"/>
  <c r="F107" i="45"/>
  <c r="E107" i="45"/>
  <c r="O106" i="45"/>
  <c r="N106" i="45"/>
  <c r="L106" i="45"/>
  <c r="K106" i="45"/>
  <c r="I106" i="45"/>
  <c r="H106" i="45"/>
  <c r="F106" i="45"/>
  <c r="E106" i="45"/>
  <c r="O105" i="45"/>
  <c r="N105" i="45"/>
  <c r="L105" i="45"/>
  <c r="K105" i="45"/>
  <c r="I105" i="45"/>
  <c r="H105" i="45"/>
  <c r="F105" i="45"/>
  <c r="E105" i="45"/>
  <c r="O104" i="45"/>
  <c r="N104" i="45"/>
  <c r="L104" i="45"/>
  <c r="K104" i="45"/>
  <c r="I104" i="45"/>
  <c r="H104" i="45"/>
  <c r="F104" i="45"/>
  <c r="E104" i="45"/>
  <c r="O103" i="45"/>
  <c r="N103" i="45"/>
  <c r="L103" i="45"/>
  <c r="K103" i="45"/>
  <c r="I103" i="45"/>
  <c r="H103" i="45"/>
  <c r="F103" i="45"/>
  <c r="E103" i="45"/>
  <c r="O102" i="45"/>
  <c r="N102" i="45"/>
  <c r="L102" i="45"/>
  <c r="K102" i="45"/>
  <c r="I102" i="45"/>
  <c r="H102" i="45"/>
  <c r="F102" i="45"/>
  <c r="E102" i="45"/>
  <c r="O101" i="45"/>
  <c r="N101" i="45"/>
  <c r="L101" i="45"/>
  <c r="K101" i="45"/>
  <c r="I101" i="45"/>
  <c r="H101" i="45"/>
  <c r="F101" i="45"/>
  <c r="E101" i="45"/>
  <c r="O100" i="45"/>
  <c r="N100" i="45"/>
  <c r="L100" i="45"/>
  <c r="K100" i="45"/>
  <c r="I100" i="45"/>
  <c r="H100" i="45"/>
  <c r="F100" i="45"/>
  <c r="E100" i="45"/>
  <c r="O99" i="45"/>
  <c r="N99" i="45"/>
  <c r="L99" i="45"/>
  <c r="K99" i="45"/>
  <c r="I99" i="45"/>
  <c r="H99" i="45"/>
  <c r="F99" i="45"/>
  <c r="E99" i="45"/>
  <c r="O98" i="45"/>
  <c r="O118" i="45" s="1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K90" i="45"/>
  <c r="I90" i="45"/>
  <c r="H90" i="45"/>
  <c r="F90" i="45"/>
  <c r="E90" i="45"/>
  <c r="O89" i="45"/>
  <c r="N89" i="45"/>
  <c r="L89" i="45"/>
  <c r="K89" i="45"/>
  <c r="I89" i="45"/>
  <c r="H89" i="45"/>
  <c r="F89" i="45"/>
  <c r="E89" i="45"/>
  <c r="O88" i="45"/>
  <c r="N88" i="45"/>
  <c r="L88" i="45"/>
  <c r="K88" i="45"/>
  <c r="I88" i="45"/>
  <c r="H88" i="45"/>
  <c r="F88" i="45"/>
  <c r="E88" i="45"/>
  <c r="O87" i="45"/>
  <c r="N87" i="45"/>
  <c r="L87" i="45"/>
  <c r="K87" i="45"/>
  <c r="I87" i="45"/>
  <c r="H87" i="45"/>
  <c r="F87" i="45"/>
  <c r="E87" i="45"/>
  <c r="O86" i="45"/>
  <c r="N86" i="45"/>
  <c r="L86" i="45"/>
  <c r="K86" i="45"/>
  <c r="I86" i="45"/>
  <c r="H86" i="45"/>
  <c r="F86" i="45"/>
  <c r="E86" i="45"/>
  <c r="O85" i="45"/>
  <c r="N85" i="45"/>
  <c r="L85" i="45"/>
  <c r="K85" i="45"/>
  <c r="I85" i="45"/>
  <c r="H85" i="45"/>
  <c r="F85" i="45"/>
  <c r="E85" i="45"/>
  <c r="O84" i="45"/>
  <c r="N84" i="45"/>
  <c r="L84" i="45"/>
  <c r="K84" i="45"/>
  <c r="I84" i="45"/>
  <c r="H84" i="45"/>
  <c r="F84" i="45"/>
  <c r="E84" i="45"/>
  <c r="O83" i="45"/>
  <c r="N83" i="45"/>
  <c r="L83" i="45"/>
  <c r="K83" i="45"/>
  <c r="I83" i="45"/>
  <c r="H83" i="45"/>
  <c r="F83" i="45"/>
  <c r="E83" i="45"/>
  <c r="O82" i="45"/>
  <c r="N82" i="45"/>
  <c r="L82" i="45"/>
  <c r="K82" i="45"/>
  <c r="I82" i="45"/>
  <c r="H82" i="45"/>
  <c r="F82" i="45"/>
  <c r="E82" i="45"/>
  <c r="O81" i="45"/>
  <c r="N81" i="45"/>
  <c r="L81" i="45"/>
  <c r="K81" i="45"/>
  <c r="I81" i="45"/>
  <c r="H81" i="45"/>
  <c r="F81" i="45"/>
  <c r="E81" i="45"/>
  <c r="O80" i="45"/>
  <c r="N80" i="45"/>
  <c r="L80" i="45"/>
  <c r="K80" i="45"/>
  <c r="I80" i="45"/>
  <c r="H80" i="45"/>
  <c r="F80" i="45"/>
  <c r="E80" i="45"/>
  <c r="O79" i="45"/>
  <c r="N79" i="45"/>
  <c r="L79" i="45"/>
  <c r="K79" i="45"/>
  <c r="I79" i="45"/>
  <c r="H79" i="45"/>
  <c r="F79" i="45"/>
  <c r="E79" i="45"/>
  <c r="O78" i="45"/>
  <c r="N78" i="45"/>
  <c r="L78" i="45"/>
  <c r="K78" i="45"/>
  <c r="I78" i="45"/>
  <c r="H78" i="45"/>
  <c r="F78" i="45"/>
  <c r="E78" i="45"/>
  <c r="O77" i="45"/>
  <c r="N77" i="45"/>
  <c r="L77" i="45"/>
  <c r="K77" i="45"/>
  <c r="I77" i="45"/>
  <c r="H77" i="45"/>
  <c r="F77" i="45"/>
  <c r="E77" i="45"/>
  <c r="O76" i="45"/>
  <c r="N76" i="45"/>
  <c r="L76" i="45"/>
  <c r="K76" i="45"/>
  <c r="I76" i="45"/>
  <c r="H76" i="45"/>
  <c r="F76" i="45"/>
  <c r="E76" i="45"/>
  <c r="O75" i="45"/>
  <c r="N75" i="45"/>
  <c r="L75" i="45"/>
  <c r="K75" i="45"/>
  <c r="I75" i="45"/>
  <c r="H75" i="45"/>
  <c r="F75" i="45"/>
  <c r="E75" i="45"/>
  <c r="O74" i="45"/>
  <c r="N74" i="45"/>
  <c r="L74" i="45"/>
  <c r="K74" i="45"/>
  <c r="I74" i="45"/>
  <c r="H74" i="45"/>
  <c r="F74" i="45"/>
  <c r="E74" i="45"/>
  <c r="O73" i="45"/>
  <c r="N73" i="45"/>
  <c r="L73" i="45"/>
  <c r="K73" i="45"/>
  <c r="I73" i="45"/>
  <c r="H73" i="45"/>
  <c r="F73" i="45"/>
  <c r="E73" i="45"/>
  <c r="O72" i="45"/>
  <c r="N72" i="45"/>
  <c r="L72" i="45"/>
  <c r="K72" i="45"/>
  <c r="I72" i="45"/>
  <c r="H72" i="45"/>
  <c r="F72" i="45"/>
  <c r="E72" i="45"/>
  <c r="O71" i="45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H64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O56" i="45"/>
  <c r="N56" i="45"/>
  <c r="L56" i="45"/>
  <c r="K56" i="45"/>
  <c r="I56" i="45"/>
  <c r="H56" i="45"/>
  <c r="F56" i="45"/>
  <c r="E56" i="45"/>
  <c r="O55" i="45"/>
  <c r="N55" i="45"/>
  <c r="L55" i="45"/>
  <c r="K55" i="45"/>
  <c r="I55" i="45"/>
  <c r="H55" i="45"/>
  <c r="F55" i="45"/>
  <c r="E55" i="45"/>
  <c r="O54" i="45"/>
  <c r="N54" i="45"/>
  <c r="L54" i="45"/>
  <c r="K54" i="45"/>
  <c r="I54" i="45"/>
  <c r="H54" i="45"/>
  <c r="F54" i="45"/>
  <c r="E54" i="45"/>
  <c r="O53" i="45"/>
  <c r="N53" i="45"/>
  <c r="L53" i="45"/>
  <c r="K53" i="45"/>
  <c r="I53" i="45"/>
  <c r="H53" i="45"/>
  <c r="F53" i="45"/>
  <c r="E53" i="45"/>
  <c r="O52" i="45"/>
  <c r="N52" i="45"/>
  <c r="L52" i="45"/>
  <c r="K52" i="45"/>
  <c r="I52" i="45"/>
  <c r="H52" i="45"/>
  <c r="F52" i="45"/>
  <c r="E52" i="45"/>
  <c r="O51" i="45"/>
  <c r="N51" i="45"/>
  <c r="L51" i="45"/>
  <c r="K51" i="45"/>
  <c r="I51" i="45"/>
  <c r="H51" i="45"/>
  <c r="F51" i="45"/>
  <c r="E51" i="45"/>
  <c r="O50" i="45"/>
  <c r="N50" i="45"/>
  <c r="L50" i="45"/>
  <c r="K50" i="45"/>
  <c r="I50" i="45"/>
  <c r="H50" i="45"/>
  <c r="F50" i="45"/>
  <c r="E50" i="45"/>
  <c r="O49" i="45"/>
  <c r="N49" i="45"/>
  <c r="L49" i="45"/>
  <c r="K49" i="45"/>
  <c r="I49" i="45"/>
  <c r="H49" i="45"/>
  <c r="F49" i="45"/>
  <c r="E49" i="45"/>
  <c r="O48" i="45"/>
  <c r="N48" i="45"/>
  <c r="L48" i="45"/>
  <c r="K48" i="45"/>
  <c r="I48" i="45"/>
  <c r="H48" i="45"/>
  <c r="F48" i="45"/>
  <c r="E48" i="45"/>
  <c r="O47" i="45"/>
  <c r="N47" i="45"/>
  <c r="L47" i="45"/>
  <c r="K47" i="45"/>
  <c r="I47" i="45"/>
  <c r="H47" i="45"/>
  <c r="F47" i="45"/>
  <c r="E47" i="45"/>
  <c r="O46" i="45"/>
  <c r="N46" i="45"/>
  <c r="L46" i="45"/>
  <c r="K46" i="45"/>
  <c r="I46" i="45"/>
  <c r="H46" i="45"/>
  <c r="F46" i="45"/>
  <c r="E46" i="45"/>
  <c r="O45" i="45"/>
  <c r="N45" i="45"/>
  <c r="L45" i="45"/>
  <c r="K45" i="45"/>
  <c r="I45" i="45"/>
  <c r="H45" i="45"/>
  <c r="F45" i="45"/>
  <c r="E45" i="45"/>
  <c r="O44" i="45"/>
  <c r="O64" i="45" s="1"/>
  <c r="N44" i="45"/>
  <c r="N64" i="45" s="1"/>
  <c r="L44" i="45"/>
  <c r="L64" i="45" s="1"/>
  <c r="K44" i="45"/>
  <c r="K64" i="45" s="1"/>
  <c r="I44" i="45"/>
  <c r="I64" i="45" s="1"/>
  <c r="H44" i="45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N168" i="44"/>
  <c r="O168" i="44" s="1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N159" i="44"/>
  <c r="O159" i="44" s="1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N156" i="44"/>
  <c r="O156" i="44" s="1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H144" i="44"/>
  <c r="I144" i="44" s="1"/>
  <c r="E144" i="44"/>
  <c r="F144" i="44" s="1"/>
  <c r="N143" i="44"/>
  <c r="O143" i="44" s="1"/>
  <c r="K143" i="44"/>
  <c r="L143" i="44" s="1"/>
  <c r="H143" i="44"/>
  <c r="I143" i="44" s="1"/>
  <c r="E143" i="44"/>
  <c r="F143" i="44" s="1"/>
  <c r="O142" i="44"/>
  <c r="N142" i="44"/>
  <c r="L142" i="44"/>
  <c r="K142" i="44"/>
  <c r="H142" i="44"/>
  <c r="I142" i="44" s="1"/>
  <c r="E142" i="44"/>
  <c r="F142" i="44" s="1"/>
  <c r="N141" i="44"/>
  <c r="O141" i="44" s="1"/>
  <c r="K141" i="44"/>
  <c r="L141" i="44" s="1"/>
  <c r="I141" i="44"/>
  <c r="H141" i="44"/>
  <c r="E141" i="44"/>
  <c r="F141" i="44" s="1"/>
  <c r="O140" i="44"/>
  <c r="N140" i="44"/>
  <c r="L140" i="44"/>
  <c r="K140" i="44"/>
  <c r="H140" i="44"/>
  <c r="I140" i="44" s="1"/>
  <c r="E140" i="44"/>
  <c r="F140" i="44" s="1"/>
  <c r="N139" i="44"/>
  <c r="O139" i="44" s="1"/>
  <c r="K139" i="44"/>
  <c r="L139" i="44" s="1"/>
  <c r="H139" i="44"/>
  <c r="I139" i="44" s="1"/>
  <c r="E139" i="44"/>
  <c r="F139" i="44" s="1"/>
  <c r="N138" i="44"/>
  <c r="O138" i="44" s="1"/>
  <c r="L138" i="44"/>
  <c r="K138" i="44"/>
  <c r="H138" i="44"/>
  <c r="I138" i="44" s="1"/>
  <c r="E138" i="44"/>
  <c r="F138" i="44" s="1"/>
  <c r="N137" i="44"/>
  <c r="O137" i="44" s="1"/>
  <c r="K137" i="44"/>
  <c r="L137" i="44" s="1"/>
  <c r="I137" i="44"/>
  <c r="H137" i="44"/>
  <c r="E137" i="44"/>
  <c r="F137" i="44" s="1"/>
  <c r="N136" i="44"/>
  <c r="O136" i="44" s="1"/>
  <c r="K136" i="44"/>
  <c r="L136" i="44" s="1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K134" i="44"/>
  <c r="L134" i="44" s="1"/>
  <c r="H134" i="44"/>
  <c r="I134" i="44" s="1"/>
  <c r="E134" i="44"/>
  <c r="F134" i="44" s="1"/>
  <c r="N133" i="44"/>
  <c r="O133" i="44" s="1"/>
  <c r="L133" i="44"/>
  <c r="K133" i="44"/>
  <c r="I133" i="44"/>
  <c r="H133" i="44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L131" i="44"/>
  <c r="K131" i="44"/>
  <c r="H131" i="44"/>
  <c r="I131" i="44" s="1"/>
  <c r="E131" i="44"/>
  <c r="F131" i="44" s="1"/>
  <c r="N130" i="44"/>
  <c r="O130" i="44" s="1"/>
  <c r="K130" i="44"/>
  <c r="L130" i="44" s="1"/>
  <c r="H130" i="44"/>
  <c r="I130" i="44" s="1"/>
  <c r="E130" i="44"/>
  <c r="F130" i="44" s="1"/>
  <c r="N129" i="44"/>
  <c r="O129" i="44" s="1"/>
  <c r="L129" i="44"/>
  <c r="K129" i="44"/>
  <c r="I129" i="44"/>
  <c r="H129" i="44"/>
  <c r="E129" i="44"/>
  <c r="F129" i="44" s="1"/>
  <c r="N128" i="44"/>
  <c r="O128" i="44" s="1"/>
  <c r="L128" i="44"/>
  <c r="K128" i="44"/>
  <c r="H128" i="44"/>
  <c r="I128" i="44" s="1"/>
  <c r="E128" i="44"/>
  <c r="F128" i="44" s="1"/>
  <c r="N127" i="44"/>
  <c r="O127" i="44" s="1"/>
  <c r="K127" i="44"/>
  <c r="L127" i="44" s="1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N125" i="44"/>
  <c r="K125" i="44"/>
  <c r="I125" i="44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N116" i="44"/>
  <c r="O116" i="44" s="1"/>
  <c r="O36" i="44" s="1"/>
  <c r="K116" i="44"/>
  <c r="L116" i="44" s="1"/>
  <c r="L36" i="44" s="1"/>
  <c r="H116" i="44"/>
  <c r="I116" i="44" s="1"/>
  <c r="I36" i="44" s="1"/>
  <c r="E116" i="44"/>
  <c r="F116" i="44" s="1"/>
  <c r="F36" i="44" s="1"/>
  <c r="N115" i="44"/>
  <c r="O115" i="44" s="1"/>
  <c r="K115" i="44"/>
  <c r="L115" i="44" s="1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N112" i="44"/>
  <c r="O112" i="44" s="1"/>
  <c r="L112" i="44"/>
  <c r="K112" i="44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L106" i="44"/>
  <c r="K106" i="44"/>
  <c r="I106" i="44"/>
  <c r="H106" i="44"/>
  <c r="E106" i="44"/>
  <c r="F106" i="44" s="1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N103" i="44"/>
  <c r="O103" i="44" s="1"/>
  <c r="L103" i="44"/>
  <c r="K103" i="44"/>
  <c r="H103" i="44"/>
  <c r="I103" i="44" s="1"/>
  <c r="F103" i="44"/>
  <c r="E103" i="44"/>
  <c r="O102" i="44"/>
  <c r="N102" i="44"/>
  <c r="K102" i="44"/>
  <c r="L102" i="44" s="1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H99" i="44"/>
  <c r="I99" i="44" s="1"/>
  <c r="E99" i="44"/>
  <c r="F99" i="44" s="1"/>
  <c r="O98" i="44"/>
  <c r="N98" i="44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E90" i="44"/>
  <c r="F90" i="44" s="1"/>
  <c r="O89" i="44"/>
  <c r="N89" i="44"/>
  <c r="L89" i="44"/>
  <c r="K89" i="44"/>
  <c r="H89" i="44"/>
  <c r="I89" i="44" s="1"/>
  <c r="E89" i="44"/>
  <c r="F89" i="44" s="1"/>
  <c r="N88" i="44"/>
  <c r="O88" i="44" s="1"/>
  <c r="K88" i="44"/>
  <c r="L88" i="44" s="1"/>
  <c r="H88" i="44"/>
  <c r="I88" i="44" s="1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I86" i="44"/>
  <c r="H86" i="44"/>
  <c r="E86" i="44"/>
  <c r="F86" i="44" s="1"/>
  <c r="N85" i="44"/>
  <c r="O85" i="44" s="1"/>
  <c r="K85" i="44"/>
  <c r="L85" i="44" s="1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K83" i="44"/>
  <c r="L83" i="44" s="1"/>
  <c r="H83" i="44"/>
  <c r="I83" i="44" s="1"/>
  <c r="E83" i="44"/>
  <c r="F83" i="44" s="1"/>
  <c r="N82" i="44"/>
  <c r="O82" i="44" s="1"/>
  <c r="K82" i="44"/>
  <c r="L82" i="44" s="1"/>
  <c r="I82" i="44"/>
  <c r="H82" i="44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L80" i="44"/>
  <c r="K80" i="44"/>
  <c r="H80" i="44"/>
  <c r="I80" i="44" s="1"/>
  <c r="E80" i="44"/>
  <c r="F80" i="44" s="1"/>
  <c r="N79" i="44"/>
  <c r="O79" i="44" s="1"/>
  <c r="K79" i="44"/>
  <c r="L79" i="44" s="1"/>
  <c r="I79" i="44"/>
  <c r="H79" i="44"/>
  <c r="E79" i="44"/>
  <c r="F79" i="44" s="1"/>
  <c r="O78" i="44"/>
  <c r="N78" i="44"/>
  <c r="K78" i="44"/>
  <c r="L78" i="44" s="1"/>
  <c r="I78" i="44"/>
  <c r="H78" i="44"/>
  <c r="E78" i="44"/>
  <c r="F78" i="44" s="1"/>
  <c r="N77" i="44"/>
  <c r="O77" i="44" s="1"/>
  <c r="L77" i="44"/>
  <c r="K77" i="44"/>
  <c r="H77" i="44"/>
  <c r="I77" i="44" s="1"/>
  <c r="E77" i="44"/>
  <c r="F77" i="44" s="1"/>
  <c r="O76" i="44"/>
  <c r="N76" i="44"/>
  <c r="K76" i="44"/>
  <c r="L76" i="44" s="1"/>
  <c r="H76" i="44"/>
  <c r="I76" i="44" s="1"/>
  <c r="E76" i="44"/>
  <c r="F76" i="44" s="1"/>
  <c r="N75" i="44"/>
  <c r="O75" i="44" s="1"/>
  <c r="L75" i="44"/>
  <c r="K75" i="44"/>
  <c r="H75" i="44"/>
  <c r="I75" i="44" s="1"/>
  <c r="E75" i="44"/>
  <c r="F75" i="44" s="1"/>
  <c r="O74" i="44"/>
  <c r="N74" i="44"/>
  <c r="K74" i="44"/>
  <c r="L74" i="44" s="1"/>
  <c r="I74" i="44"/>
  <c r="H74" i="44"/>
  <c r="E74" i="44"/>
  <c r="F74" i="44" s="1"/>
  <c r="N73" i="44"/>
  <c r="O73" i="44" s="1"/>
  <c r="K73" i="44"/>
  <c r="L73" i="44" s="1"/>
  <c r="H73" i="44"/>
  <c r="I73" i="44" s="1"/>
  <c r="E73" i="44"/>
  <c r="F73" i="44" s="1"/>
  <c r="N72" i="44"/>
  <c r="O72" i="44" s="1"/>
  <c r="K72" i="44"/>
  <c r="L72" i="44" s="1"/>
  <c r="H72" i="44"/>
  <c r="I72" i="44" s="1"/>
  <c r="E72" i="44"/>
  <c r="F72" i="44" s="1"/>
  <c r="O71" i="44"/>
  <c r="N71" i="44"/>
  <c r="K71" i="44"/>
  <c r="H71" i="44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L35" i="44" s="1"/>
  <c r="I63" i="44"/>
  <c r="I35" i="44" s="1"/>
  <c r="H63" i="44"/>
  <c r="E63" i="44"/>
  <c r="F63" i="44" s="1"/>
  <c r="F35" i="44" s="1"/>
  <c r="N62" i="44"/>
  <c r="O62" i="44" s="1"/>
  <c r="O34" i="44" s="1"/>
  <c r="K62" i="44"/>
  <c r="L62" i="44" s="1"/>
  <c r="L34" i="44" s="1"/>
  <c r="H62" i="44"/>
  <c r="I62" i="44" s="1"/>
  <c r="I34" i="44" s="1"/>
  <c r="E62" i="44"/>
  <c r="E34" i="44" s="1"/>
  <c r="O61" i="44"/>
  <c r="N61" i="44"/>
  <c r="L61" i="44"/>
  <c r="K61" i="44"/>
  <c r="H61" i="44"/>
  <c r="I61" i="44" s="1"/>
  <c r="I33" i="44" s="1"/>
  <c r="E61" i="44"/>
  <c r="F61" i="44" s="1"/>
  <c r="F33" i="44" s="1"/>
  <c r="O60" i="44"/>
  <c r="N60" i="44"/>
  <c r="K60" i="44"/>
  <c r="L60" i="44" s="1"/>
  <c r="L32" i="44" s="1"/>
  <c r="H60" i="44"/>
  <c r="I60" i="44" s="1"/>
  <c r="I32" i="44" s="1"/>
  <c r="E60" i="44"/>
  <c r="E32" i="44" s="1"/>
  <c r="N59" i="44"/>
  <c r="O59" i="44" s="1"/>
  <c r="O31" i="44" s="1"/>
  <c r="L59" i="44"/>
  <c r="K59" i="44"/>
  <c r="I59" i="44"/>
  <c r="H59" i="44"/>
  <c r="E59" i="44"/>
  <c r="F59" i="44" s="1"/>
  <c r="F31" i="44" s="1"/>
  <c r="O58" i="44"/>
  <c r="N58" i="44"/>
  <c r="K58" i="44"/>
  <c r="L58" i="44" s="1"/>
  <c r="L30" i="44" s="1"/>
  <c r="H58" i="44"/>
  <c r="H30" i="44" s="1"/>
  <c r="E58" i="44"/>
  <c r="E30" i="44" s="1"/>
  <c r="N57" i="44"/>
  <c r="O57" i="44" s="1"/>
  <c r="O29" i="44" s="1"/>
  <c r="L57" i="44"/>
  <c r="K57" i="44"/>
  <c r="H57" i="44"/>
  <c r="I57" i="44" s="1"/>
  <c r="I29" i="44" s="1"/>
  <c r="E57" i="44"/>
  <c r="F57" i="44" s="1"/>
  <c r="F29" i="44" s="1"/>
  <c r="N56" i="44"/>
  <c r="O56" i="44" s="1"/>
  <c r="O28" i="44" s="1"/>
  <c r="K56" i="44"/>
  <c r="L56" i="44" s="1"/>
  <c r="L28" i="44" s="1"/>
  <c r="H56" i="44"/>
  <c r="I56" i="44" s="1"/>
  <c r="I28" i="44" s="1"/>
  <c r="E56" i="44"/>
  <c r="E28" i="44" s="1"/>
  <c r="O55" i="44"/>
  <c r="N55" i="44"/>
  <c r="L55" i="44"/>
  <c r="K55" i="44"/>
  <c r="I55" i="44"/>
  <c r="I27" i="44" s="1"/>
  <c r="H55" i="44"/>
  <c r="E55" i="44"/>
  <c r="F55" i="44" s="1"/>
  <c r="F27" i="44" s="1"/>
  <c r="O54" i="44"/>
  <c r="N54" i="44"/>
  <c r="L54" i="44"/>
  <c r="K54" i="44"/>
  <c r="H54" i="44"/>
  <c r="I54" i="44" s="1"/>
  <c r="I26" i="44" s="1"/>
  <c r="E54" i="44"/>
  <c r="E26" i="44" s="1"/>
  <c r="N53" i="44"/>
  <c r="O53" i="44" s="1"/>
  <c r="O25" i="44" s="1"/>
  <c r="K53" i="44"/>
  <c r="L53" i="44" s="1"/>
  <c r="L25" i="44" s="1"/>
  <c r="H53" i="44"/>
  <c r="I53" i="44" s="1"/>
  <c r="I25" i="44" s="1"/>
  <c r="E53" i="44"/>
  <c r="F53" i="44" s="1"/>
  <c r="F25" i="44" s="1"/>
  <c r="O52" i="44"/>
  <c r="N52" i="44"/>
  <c r="L52" i="44"/>
  <c r="K52" i="44"/>
  <c r="I52" i="44"/>
  <c r="H52" i="44"/>
  <c r="E52" i="44"/>
  <c r="E24" i="44" s="1"/>
  <c r="N51" i="44"/>
  <c r="O51" i="44" s="1"/>
  <c r="O23" i="44" s="1"/>
  <c r="K51" i="44"/>
  <c r="L51" i="44" s="1"/>
  <c r="L23" i="44" s="1"/>
  <c r="I51" i="44"/>
  <c r="H51" i="44"/>
  <c r="E51" i="44"/>
  <c r="F51" i="44" s="1"/>
  <c r="F23" i="44" s="1"/>
  <c r="N50" i="44"/>
  <c r="O50" i="44" s="1"/>
  <c r="O22" i="44" s="1"/>
  <c r="K50" i="44"/>
  <c r="L50" i="44" s="1"/>
  <c r="L22" i="44" s="1"/>
  <c r="H50" i="44"/>
  <c r="H22" i="44" s="1"/>
  <c r="E50" i="44"/>
  <c r="E22" i="44" s="1"/>
  <c r="O49" i="44"/>
  <c r="N49" i="44"/>
  <c r="L49" i="44"/>
  <c r="K49" i="44"/>
  <c r="H49" i="44"/>
  <c r="I49" i="44" s="1"/>
  <c r="I21" i="44" s="1"/>
  <c r="E49" i="44"/>
  <c r="F49" i="44" s="1"/>
  <c r="F21" i="44" s="1"/>
  <c r="O48" i="44"/>
  <c r="N48" i="44"/>
  <c r="K48" i="44"/>
  <c r="L48" i="44" s="1"/>
  <c r="L20" i="44" s="1"/>
  <c r="I48" i="44"/>
  <c r="H48" i="44"/>
  <c r="E48" i="44"/>
  <c r="E20" i="44" s="1"/>
  <c r="O47" i="44"/>
  <c r="N47" i="44"/>
  <c r="L47" i="44"/>
  <c r="K47" i="44"/>
  <c r="I47" i="44"/>
  <c r="I19" i="44" s="1"/>
  <c r="H47" i="44"/>
  <c r="E47" i="44"/>
  <c r="F47" i="44" s="1"/>
  <c r="F19" i="44" s="1"/>
  <c r="N46" i="44"/>
  <c r="O46" i="44" s="1"/>
  <c r="O18" i="44" s="1"/>
  <c r="L46" i="44"/>
  <c r="K46" i="44"/>
  <c r="H46" i="44"/>
  <c r="I46" i="44" s="1"/>
  <c r="I18" i="44" s="1"/>
  <c r="E46" i="44"/>
  <c r="E18" i="44" s="1"/>
  <c r="N45" i="44"/>
  <c r="O45" i="44" s="1"/>
  <c r="O17" i="44" s="1"/>
  <c r="K45" i="44"/>
  <c r="L45" i="44" s="1"/>
  <c r="L17" i="44" s="1"/>
  <c r="H45" i="44"/>
  <c r="I45" i="44" s="1"/>
  <c r="I17" i="44" s="1"/>
  <c r="E45" i="44"/>
  <c r="F45" i="44" s="1"/>
  <c r="F17" i="44" s="1"/>
  <c r="O44" i="44"/>
  <c r="N44" i="44"/>
  <c r="L44" i="44"/>
  <c r="K44" i="44"/>
  <c r="H44" i="44"/>
  <c r="E44" i="44"/>
  <c r="E64" i="44" s="1"/>
  <c r="M42" i="44"/>
  <c r="J42" i="44"/>
  <c r="G42" i="44"/>
  <c r="D42" i="44"/>
  <c r="B42" i="44"/>
  <c r="M41" i="44"/>
  <c r="G41" i="44"/>
  <c r="N36" i="44"/>
  <c r="M36" i="44"/>
  <c r="K36" i="44"/>
  <c r="J36" i="44"/>
  <c r="H36" i="44"/>
  <c r="G36" i="44"/>
  <c r="E36" i="44"/>
  <c r="D36" i="44"/>
  <c r="C36" i="44"/>
  <c r="B36" i="44"/>
  <c r="O35" i="44"/>
  <c r="N35" i="44"/>
  <c r="M35" i="44"/>
  <c r="K35" i="44"/>
  <c r="J35" i="44"/>
  <c r="H35" i="44"/>
  <c r="G35" i="44"/>
  <c r="E35" i="44"/>
  <c r="D35" i="44"/>
  <c r="C35" i="44"/>
  <c r="B35" i="44"/>
  <c r="N34" i="44"/>
  <c r="M34" i="44"/>
  <c r="K34" i="44"/>
  <c r="J34" i="44"/>
  <c r="H34" i="44"/>
  <c r="G34" i="44"/>
  <c r="D34" i="44"/>
  <c r="C34" i="44"/>
  <c r="B34" i="44"/>
  <c r="O33" i="44"/>
  <c r="N33" i="44"/>
  <c r="M33" i="44"/>
  <c r="L33" i="44"/>
  <c r="K33" i="44"/>
  <c r="J33" i="44"/>
  <c r="H33" i="44"/>
  <c r="G33" i="44"/>
  <c r="E33" i="44"/>
  <c r="D33" i="44"/>
  <c r="C33" i="44"/>
  <c r="B33" i="44"/>
  <c r="O32" i="44"/>
  <c r="N32" i="44"/>
  <c r="M32" i="44"/>
  <c r="K32" i="44"/>
  <c r="J32" i="44"/>
  <c r="H32" i="44"/>
  <c r="G32" i="44"/>
  <c r="D32" i="44"/>
  <c r="C32" i="44"/>
  <c r="B32" i="44"/>
  <c r="N31" i="44"/>
  <c r="M31" i="44"/>
  <c r="L31" i="44"/>
  <c r="K31" i="44"/>
  <c r="J31" i="44"/>
  <c r="I31" i="44"/>
  <c r="H31" i="44"/>
  <c r="G31" i="44"/>
  <c r="E31" i="44"/>
  <c r="D31" i="44"/>
  <c r="C31" i="44"/>
  <c r="B31" i="44"/>
  <c r="O30" i="44"/>
  <c r="N30" i="44"/>
  <c r="M30" i="44"/>
  <c r="K30" i="44"/>
  <c r="J30" i="44"/>
  <c r="G30" i="44"/>
  <c r="D30" i="44"/>
  <c r="C30" i="44"/>
  <c r="B30" i="44"/>
  <c r="N29" i="44"/>
  <c r="M29" i="44"/>
  <c r="L29" i="44"/>
  <c r="K29" i="44"/>
  <c r="J29" i="44"/>
  <c r="G29" i="44"/>
  <c r="E29" i="44"/>
  <c r="D29" i="44"/>
  <c r="C29" i="44"/>
  <c r="B29" i="44"/>
  <c r="N28" i="44"/>
  <c r="M28" i="44"/>
  <c r="K28" i="44"/>
  <c r="J28" i="44"/>
  <c r="H28" i="44"/>
  <c r="G28" i="44"/>
  <c r="D28" i="44"/>
  <c r="C28" i="44"/>
  <c r="B28" i="44"/>
  <c r="O27" i="44"/>
  <c r="N27" i="44"/>
  <c r="M27" i="44"/>
  <c r="L27" i="44"/>
  <c r="K27" i="44"/>
  <c r="J27" i="44"/>
  <c r="H27" i="44"/>
  <c r="G27" i="44"/>
  <c r="E27" i="44"/>
  <c r="D27" i="44"/>
  <c r="C27" i="44"/>
  <c r="B27" i="44"/>
  <c r="O26" i="44"/>
  <c r="N26" i="44"/>
  <c r="M26" i="44"/>
  <c r="L26" i="44"/>
  <c r="K26" i="44"/>
  <c r="J26" i="44"/>
  <c r="H26" i="44"/>
  <c r="G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D24" i="44"/>
  <c r="C24" i="44"/>
  <c r="B24" i="44"/>
  <c r="N23" i="44"/>
  <c r="M23" i="44"/>
  <c r="K23" i="44"/>
  <c r="J23" i="44"/>
  <c r="I23" i="44"/>
  <c r="H23" i="44"/>
  <c r="G23" i="44"/>
  <c r="E23" i="44"/>
  <c r="D23" i="44"/>
  <c r="C23" i="44"/>
  <c r="B23" i="44"/>
  <c r="N22" i="44"/>
  <c r="M22" i="44"/>
  <c r="K22" i="44"/>
  <c r="J22" i="44"/>
  <c r="G22" i="44"/>
  <c r="D22" i="44"/>
  <c r="C22" i="44"/>
  <c r="B22" i="44"/>
  <c r="O21" i="44"/>
  <c r="N21" i="44"/>
  <c r="M21" i="44"/>
  <c r="L21" i="44"/>
  <c r="K21" i="44"/>
  <c r="J21" i="44"/>
  <c r="G21" i="44"/>
  <c r="E21" i="44"/>
  <c r="D21" i="44"/>
  <c r="C21" i="44"/>
  <c r="B21" i="44"/>
  <c r="O20" i="44"/>
  <c r="N20" i="44"/>
  <c r="M20" i="44"/>
  <c r="K20" i="44"/>
  <c r="J20" i="44"/>
  <c r="I20" i="44"/>
  <c r="H20" i="44"/>
  <c r="G20" i="44"/>
  <c r="D20" i="44"/>
  <c r="C20" i="44"/>
  <c r="B20" i="44"/>
  <c r="O19" i="44"/>
  <c r="N19" i="44"/>
  <c r="M19" i="44"/>
  <c r="L19" i="44"/>
  <c r="K19" i="44"/>
  <c r="J19" i="44"/>
  <c r="H19" i="44"/>
  <c r="G19" i="44"/>
  <c r="E19" i="44"/>
  <c r="D19" i="44"/>
  <c r="C19" i="44"/>
  <c r="B19" i="44"/>
  <c r="N18" i="44"/>
  <c r="M18" i="44"/>
  <c r="L18" i="44"/>
  <c r="K18" i="44"/>
  <c r="J18" i="44"/>
  <c r="H18" i="44"/>
  <c r="G18" i="44"/>
  <c r="D18" i="44"/>
  <c r="C18" i="44"/>
  <c r="B18" i="44"/>
  <c r="N17" i="44"/>
  <c r="M17" i="44"/>
  <c r="K17" i="44"/>
  <c r="J17" i="44"/>
  <c r="H17" i="44"/>
  <c r="G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44" l="1"/>
  <c r="O179" i="44"/>
  <c r="O199" i="44" s="1"/>
  <c r="G9" i="44" s="1"/>
  <c r="O152" i="44"/>
  <c r="O172" i="44" s="1"/>
  <c r="N145" i="44"/>
  <c r="O125" i="44"/>
  <c r="O145" i="44" s="1"/>
  <c r="N118" i="44"/>
  <c r="O118" i="44"/>
  <c r="O91" i="44"/>
  <c r="N91" i="44"/>
  <c r="O64" i="44"/>
  <c r="N64" i="44"/>
  <c r="F199" i="45"/>
  <c r="G9" i="45" s="1"/>
  <c r="O91" i="45"/>
  <c r="H37" i="45"/>
  <c r="L37" i="45"/>
  <c r="E37" i="45"/>
  <c r="I37" i="45"/>
  <c r="K37" i="45"/>
  <c r="O37" i="45"/>
  <c r="F37" i="45"/>
  <c r="N37" i="45"/>
  <c r="G5" i="45"/>
  <c r="G3" i="45"/>
  <c r="G7" i="45"/>
  <c r="K199" i="44"/>
  <c r="L179" i="44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L64" i="44"/>
  <c r="K64" i="44"/>
  <c r="I179" i="44"/>
  <c r="I199" i="44" s="1"/>
  <c r="I152" i="44"/>
  <c r="I172" i="44" s="1"/>
  <c r="I145" i="44"/>
  <c r="H118" i="44"/>
  <c r="I98" i="44"/>
  <c r="I118" i="44" s="1"/>
  <c r="G3" i="44" s="1"/>
  <c r="H91" i="44"/>
  <c r="I71" i="44"/>
  <c r="I91" i="44" s="1"/>
  <c r="I50" i="44"/>
  <c r="I22" i="44" s="1"/>
  <c r="I58" i="44"/>
  <c r="I30" i="44" s="1"/>
  <c r="H21" i="44"/>
  <c r="H29" i="44"/>
  <c r="H64" i="44"/>
  <c r="I44" i="44"/>
  <c r="I64" i="44" s="1"/>
  <c r="F199" i="44"/>
  <c r="F125" i="44"/>
  <c r="F145" i="44" s="1"/>
  <c r="F98" i="44"/>
  <c r="F118" i="44" s="1"/>
  <c r="F71" i="44"/>
  <c r="F44" i="44"/>
  <c r="F46" i="44"/>
  <c r="F18" i="44" s="1"/>
  <c r="F48" i="44"/>
  <c r="F20" i="44" s="1"/>
  <c r="F50" i="44"/>
  <c r="F22" i="44" s="1"/>
  <c r="F52" i="44"/>
  <c r="F24" i="44" s="1"/>
  <c r="F54" i="44"/>
  <c r="F26" i="44" s="1"/>
  <c r="F56" i="44"/>
  <c r="F28" i="44" s="1"/>
  <c r="F58" i="44"/>
  <c r="F30" i="44" s="1"/>
  <c r="F60" i="44"/>
  <c r="F32" i="44" s="1"/>
  <c r="F62" i="44"/>
  <c r="F34" i="44" s="1"/>
  <c r="O199" i="43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L199" i="44"/>
  <c r="K37" i="44"/>
  <c r="O37" i="44"/>
  <c r="F91" i="44"/>
  <c r="G7" i="44" s="1"/>
  <c r="L37" i="44"/>
  <c r="N37" i="44"/>
  <c r="E37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N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5" l="1"/>
  <c r="H37" i="44"/>
  <c r="I37" i="44"/>
  <c r="F37" i="44"/>
  <c r="G11" i="44" s="1"/>
  <c r="F64" i="44"/>
  <c r="G5" i="44" s="1"/>
  <c r="G3" i="43"/>
  <c r="O91" i="42"/>
  <c r="O17" i="42"/>
  <c r="O37" i="42" s="1"/>
  <c r="G11" i="43"/>
  <c r="L91" i="42"/>
  <c r="L17" i="42"/>
  <c r="L37" i="42" s="1"/>
  <c r="L37" i="27"/>
  <c r="F37" i="25"/>
  <c r="O37" i="31"/>
  <c r="G11" i="31" s="1"/>
  <c r="O37" i="27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5" l="1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H110" i="9"/>
  <c r="N82" i="9"/>
  <c r="N187" i="9"/>
  <c r="O212" i="9"/>
  <c r="K11" i="5"/>
  <c r="L105" i="9"/>
  <c r="H22" i="9"/>
  <c r="N253" i="9"/>
  <c r="O266" i="9"/>
  <c r="K68" i="3"/>
  <c r="L254" i="9"/>
  <c r="G62" i="3"/>
  <c r="F90" i="9"/>
  <c r="L222" i="9"/>
  <c r="H164" i="9"/>
  <c r="H212" i="9"/>
  <c r="K14" i="3"/>
  <c r="I253" i="9"/>
  <c r="H183" i="9"/>
  <c r="O126" i="9"/>
  <c r="K215" i="9"/>
  <c r="E127" i="9"/>
  <c r="K223" i="9"/>
  <c r="K105" i="9"/>
  <c r="C158" i="9"/>
  <c r="N83" i="9"/>
  <c r="I78" i="9"/>
  <c r="K21" i="5"/>
  <c r="F51" i="9"/>
  <c r="K230" i="9"/>
  <c r="I177" i="9"/>
  <c r="L217" i="9"/>
  <c r="N230" i="9"/>
  <c r="L260" i="9"/>
  <c r="F50" i="9"/>
  <c r="E252" i="9"/>
  <c r="H181" i="9"/>
  <c r="O189" i="9"/>
  <c r="K49" i="3"/>
  <c r="E196" i="9"/>
  <c r="F142" i="9"/>
  <c r="L234" i="9"/>
  <c r="K23" i="5"/>
  <c r="F199" i="9"/>
  <c r="O198" i="9"/>
  <c r="O231" i="9"/>
  <c r="E89" i="9"/>
  <c r="K24" i="9"/>
  <c r="E274" i="9"/>
  <c r="L70" i="9"/>
  <c r="O161" i="9"/>
  <c r="E262" i="9"/>
  <c r="C23" i="9"/>
  <c r="L166" i="9"/>
  <c r="N139" i="9"/>
  <c r="E193" i="9"/>
  <c r="O64" i="3"/>
  <c r="N266" i="9"/>
  <c r="K40" i="3"/>
  <c r="K186" i="9"/>
  <c r="H256" i="9"/>
  <c r="O44" i="3"/>
  <c r="K12" i="5"/>
  <c r="F63" i="9"/>
  <c r="H138" i="9"/>
  <c r="K149" i="9"/>
  <c r="K152" i="9"/>
  <c r="C223" i="9"/>
  <c r="I142" i="9"/>
  <c r="K267" i="9"/>
  <c r="O69" i="3"/>
  <c r="F118" i="9"/>
  <c r="H103" i="9"/>
  <c r="G39" i="3"/>
  <c r="C263" i="9"/>
  <c r="K275" i="9"/>
  <c r="N276" i="9"/>
  <c r="E218" i="9"/>
  <c r="E185" i="9"/>
  <c r="L122" i="9"/>
  <c r="L50" i="9"/>
  <c r="G45" i="3"/>
  <c r="K24" i="3"/>
  <c r="I115" i="9"/>
  <c r="F26" i="9"/>
  <c r="L174" i="9"/>
  <c r="F265" i="9"/>
  <c r="L66" i="9"/>
  <c r="F145" i="9"/>
  <c r="I221" i="9"/>
  <c r="L278" i="9"/>
  <c r="C90" i="9"/>
  <c r="C232" i="9"/>
  <c r="H119" i="9"/>
  <c r="C224" i="9"/>
  <c r="H51" i="9"/>
  <c r="K58" i="3"/>
  <c r="C258" i="9"/>
  <c r="H72" i="9"/>
  <c r="I90" i="9"/>
  <c r="O202" i="9"/>
  <c r="E110" i="9"/>
  <c r="H176" i="9"/>
  <c r="C27" i="9"/>
  <c r="L25" i="9"/>
  <c r="F67" i="9"/>
  <c r="K121" i="9"/>
  <c r="N148" i="9"/>
  <c r="L75" i="9"/>
  <c r="L64" i="9"/>
  <c r="E145" i="9"/>
  <c r="K16" i="5"/>
  <c r="H31" i="9"/>
  <c r="K115" i="9"/>
  <c r="F230" i="9"/>
  <c r="N178" i="9"/>
  <c r="K227" i="9"/>
  <c r="L73" i="9"/>
  <c r="I75" i="9"/>
  <c r="L198" i="9"/>
  <c r="F192" i="9"/>
  <c r="N259" i="9"/>
  <c r="K70" i="3"/>
  <c r="F226" i="9"/>
  <c r="F29" i="9"/>
  <c r="K122" i="9"/>
  <c r="G46" i="3"/>
  <c r="I71" i="9"/>
  <c r="C84" i="9"/>
  <c r="L99" i="9"/>
  <c r="K261" i="9"/>
  <c r="I68" i="9"/>
  <c r="I85" i="9"/>
  <c r="E142" i="9"/>
  <c r="K47" i="9"/>
  <c r="C237" i="9"/>
  <c r="F241" i="9"/>
  <c r="E225" i="9"/>
  <c r="L196" i="9"/>
  <c r="F75" i="9"/>
  <c r="H190" i="9"/>
  <c r="K25" i="5"/>
  <c r="F238" i="9"/>
  <c r="F271" i="9"/>
  <c r="H187" i="9"/>
  <c r="I202" i="9"/>
  <c r="L146" i="9"/>
  <c r="F166" i="9"/>
  <c r="O154" i="9"/>
  <c r="K175" i="9"/>
  <c r="L85" i="9"/>
  <c r="N89" i="9"/>
  <c r="H150" i="9"/>
  <c r="F98" i="9"/>
  <c r="O217" i="9"/>
  <c r="H43" i="9"/>
  <c r="L144" i="9"/>
  <c r="L35" i="9"/>
  <c r="O37" i="3"/>
  <c r="H80" i="9"/>
  <c r="F154" i="9"/>
  <c r="F79" i="9"/>
  <c r="K65" i="3"/>
  <c r="E217" i="9"/>
  <c r="N116" i="9"/>
  <c r="L115" i="9"/>
  <c r="I76" i="9"/>
  <c r="I278" i="9"/>
  <c r="O76" i="9"/>
  <c r="G32" i="3"/>
  <c r="C34" i="9"/>
  <c r="F219" i="9"/>
  <c r="K123" i="9"/>
  <c r="O82" i="9"/>
  <c r="E150" i="9"/>
  <c r="K231" i="9"/>
  <c r="H25" i="9"/>
  <c r="F202" i="9"/>
  <c r="E85" i="9"/>
  <c r="E90" i="9"/>
  <c r="E115" i="9"/>
  <c r="O41" i="9"/>
  <c r="I109" i="9"/>
  <c r="O47" i="3"/>
  <c r="K137" i="9"/>
  <c r="I28" i="9"/>
  <c r="E160" i="9"/>
  <c r="O228" i="9"/>
  <c r="K140" i="9"/>
  <c r="L138" i="9"/>
  <c r="K25" i="3"/>
  <c r="N158" i="9"/>
  <c r="G72" i="3"/>
  <c r="H87" i="9"/>
  <c r="N180" i="9"/>
  <c r="C260" i="9"/>
  <c r="F193" i="9"/>
  <c r="I50" i="9"/>
  <c r="K228" i="9"/>
  <c r="C63" i="9"/>
  <c r="E278" i="9"/>
  <c r="K179" i="9"/>
  <c r="N242" i="9"/>
  <c r="F272" i="9"/>
  <c r="L197" i="9"/>
  <c r="I126" i="9"/>
  <c r="F216" i="9"/>
  <c r="K264" i="9"/>
  <c r="K16" i="3"/>
  <c r="E152" i="9"/>
  <c r="C221" i="9"/>
  <c r="I235" i="9"/>
  <c r="L273" i="9"/>
  <c r="L259" i="9"/>
  <c r="F119" i="9"/>
  <c r="H152" i="9"/>
  <c r="C78" i="9"/>
  <c r="O87" i="9"/>
  <c r="I36" i="9"/>
  <c r="K213" i="9"/>
  <c r="L110" i="9"/>
  <c r="H270" i="9"/>
  <c r="F273" i="9"/>
  <c r="L212" i="9"/>
  <c r="N164" i="9"/>
  <c r="I35" i="9"/>
  <c r="E236" i="9"/>
  <c r="K234" i="9"/>
  <c r="L262" i="9"/>
  <c r="N192" i="9"/>
  <c r="C74" i="9"/>
  <c r="E44" i="9"/>
  <c r="K43" i="9"/>
  <c r="N22" i="9"/>
  <c r="H233" i="9"/>
  <c r="E45" i="9"/>
  <c r="H158" i="9"/>
  <c r="O278" i="9"/>
  <c r="O45" i="9"/>
  <c r="L103" i="9"/>
  <c r="L65" i="9"/>
  <c r="K59" i="3"/>
  <c r="I183" i="9"/>
  <c r="N106" i="9"/>
  <c r="L161" i="9"/>
  <c r="F234" i="9"/>
  <c r="C121" i="9"/>
  <c r="L280" i="9"/>
  <c r="O99" i="9"/>
  <c r="K239" i="9"/>
  <c r="K29" i="9"/>
  <c r="C49" i="9"/>
  <c r="K38" i="9"/>
  <c r="F41" i="9"/>
  <c r="I241" i="9"/>
  <c r="H272" i="9"/>
  <c r="E40" i="9"/>
  <c r="N78" i="9"/>
  <c r="K79" i="9"/>
  <c r="L114" i="9"/>
  <c r="K185" i="9"/>
  <c r="L158" i="9"/>
  <c r="L147" i="9"/>
  <c r="I193" i="9"/>
  <c r="K112" i="9"/>
  <c r="K109" i="9"/>
  <c r="F81" i="9"/>
  <c r="H204" i="9"/>
  <c r="F264" i="9"/>
  <c r="C33" i="9"/>
  <c r="O40" i="9"/>
  <c r="E276" i="9"/>
  <c r="L162" i="9"/>
  <c r="O121" i="9"/>
  <c r="C162" i="9"/>
  <c r="H146" i="9"/>
  <c r="K68" i="9"/>
  <c r="K159" i="9"/>
  <c r="O46" i="9"/>
  <c r="N70" i="9"/>
  <c r="E137" i="9"/>
  <c r="K88" i="9"/>
  <c r="I276" i="9"/>
  <c r="H90" i="9"/>
  <c r="N44" i="9"/>
  <c r="E99" i="9"/>
  <c r="O49" i="3"/>
  <c r="L193" i="9"/>
  <c r="C39" i="9"/>
  <c r="O162" i="9"/>
  <c r="C274" i="9"/>
  <c r="C201" i="9"/>
  <c r="I88" i="9"/>
  <c r="N215" i="9"/>
  <c r="L30" i="9"/>
  <c r="O203" i="9"/>
  <c r="O48" i="3"/>
  <c r="L228" i="9"/>
  <c r="L261" i="9"/>
  <c r="K254" i="9"/>
  <c r="H258" i="9"/>
  <c r="L40" i="9"/>
  <c r="K177" i="9"/>
  <c r="F187" i="9"/>
  <c r="E114" i="9"/>
  <c r="O120" i="9"/>
  <c r="F235" i="9"/>
  <c r="O150" i="9"/>
  <c r="O151" i="9"/>
  <c r="H82" i="9"/>
  <c r="O116" i="9"/>
  <c r="C199" i="9"/>
  <c r="N42" i="9"/>
  <c r="C139" i="9"/>
  <c r="O138" i="9"/>
  <c r="I154" i="9"/>
  <c r="L230" i="9"/>
  <c r="O39" i="9"/>
  <c r="H67" i="9"/>
  <c r="O23" i="9"/>
  <c r="I227" i="9"/>
  <c r="H114" i="9"/>
  <c r="L201" i="9"/>
  <c r="L71" i="9"/>
  <c r="N194" i="9"/>
  <c r="L120" i="9"/>
  <c r="F27" i="9"/>
  <c r="F176" i="9"/>
  <c r="L180" i="9"/>
  <c r="K33" i="9"/>
  <c r="I233" i="9"/>
  <c r="O62" i="9"/>
  <c r="N195" i="9"/>
  <c r="G57" i="3"/>
  <c r="O90" i="9"/>
  <c r="I240" i="9"/>
  <c r="G67" i="3"/>
  <c r="L78" i="9"/>
  <c r="E178" i="9"/>
  <c r="L22" i="9"/>
  <c r="C41" i="9"/>
  <c r="H192" i="9"/>
  <c r="E79" i="9"/>
  <c r="F163" i="9"/>
  <c r="K76" i="9"/>
  <c r="I231" i="9"/>
  <c r="K150" i="9"/>
  <c r="I64" i="9"/>
  <c r="F62" i="9"/>
  <c r="O56" i="3"/>
  <c r="L62" i="9"/>
  <c r="I123" i="9"/>
  <c r="I212" i="9"/>
  <c r="K73" i="9"/>
  <c r="C46" i="9"/>
  <c r="L185" i="9"/>
  <c r="N264" i="9"/>
  <c r="I37" i="9"/>
  <c r="O43" i="3"/>
  <c r="N196" i="9"/>
  <c r="O72" i="9"/>
  <c r="O38" i="3"/>
  <c r="N100" i="9"/>
  <c r="N279" i="9"/>
  <c r="O223" i="9"/>
  <c r="O109" i="9"/>
  <c r="O63" i="3"/>
  <c r="I153" i="9"/>
  <c r="H189" i="9"/>
  <c r="N166" i="9"/>
  <c r="L270" i="9"/>
  <c r="O140" i="9"/>
  <c r="E73" i="9"/>
  <c r="L164" i="9"/>
  <c r="F196" i="9"/>
  <c r="K15" i="3"/>
  <c r="H137" i="9"/>
  <c r="E112" i="9"/>
  <c r="F198" i="9"/>
  <c r="E149" i="9"/>
  <c r="F69" i="9"/>
  <c r="K25" i="9"/>
  <c r="O73" i="3"/>
  <c r="K11" i="3"/>
  <c r="L221" i="9"/>
  <c r="H79" i="9"/>
  <c r="K232" i="9"/>
  <c r="C238" i="9"/>
  <c r="K50" i="3"/>
  <c r="I69" i="9"/>
  <c r="K38" i="3"/>
  <c r="O68" i="9"/>
  <c r="I201" i="9"/>
  <c r="I164" i="9"/>
  <c r="L160" i="9"/>
  <c r="O188" i="9"/>
  <c r="C190" i="9"/>
  <c r="O84" i="9"/>
  <c r="O152" i="9"/>
  <c r="K17" i="5"/>
  <c r="G40" i="3"/>
  <c r="L42" i="9"/>
  <c r="F164" i="9"/>
  <c r="F177" i="9"/>
  <c r="E35" i="9"/>
  <c r="L43" i="9"/>
  <c r="I40" i="9"/>
  <c r="I175" i="9"/>
  <c r="H116" i="9"/>
  <c r="L220" i="9"/>
  <c r="N79" i="9"/>
  <c r="C182" i="9"/>
  <c r="O128" i="9"/>
  <c r="L140" i="9"/>
  <c r="F128" i="9"/>
  <c r="F228" i="9"/>
  <c r="E83" i="9"/>
  <c r="I110" i="9"/>
  <c r="K28" i="9"/>
  <c r="N200" i="9"/>
  <c r="H84" i="9"/>
  <c r="I236" i="9"/>
  <c r="C155" i="9"/>
  <c r="K181" i="9"/>
  <c r="H141" i="9"/>
  <c r="L152" i="9"/>
  <c r="H61" i="9"/>
  <c r="H151" i="9"/>
  <c r="L178" i="9"/>
  <c r="C146" i="9"/>
  <c r="I180" i="9"/>
  <c r="L142" i="9"/>
  <c r="C229" i="9"/>
  <c r="N237" i="9"/>
  <c r="H217" i="9"/>
  <c r="F165" i="9"/>
  <c r="H34" i="9"/>
  <c r="G41" i="3"/>
  <c r="F37" i="9"/>
  <c r="C77" i="9"/>
  <c r="L223" i="9"/>
  <c r="C98" i="9"/>
  <c r="K89" i="9"/>
  <c r="H107" i="9"/>
  <c r="H36" i="9"/>
  <c r="I260" i="9"/>
  <c r="L150" i="9"/>
  <c r="I277" i="9"/>
  <c r="H279" i="9"/>
  <c r="C73" i="9"/>
  <c r="F218" i="9"/>
  <c r="N232" i="9"/>
  <c r="E162" i="9"/>
  <c r="H118" i="9"/>
  <c r="K48" i="3"/>
  <c r="L276" i="9"/>
  <c r="I25" i="9"/>
  <c r="L32" i="9"/>
  <c r="H89" i="9"/>
  <c r="K100" i="9"/>
  <c r="C88" i="9"/>
  <c r="O253" i="9"/>
  <c r="N84" i="9"/>
  <c r="K266" i="9"/>
  <c r="K102" i="9"/>
  <c r="C82" i="9"/>
  <c r="O119" i="9"/>
  <c r="G70" i="3"/>
  <c r="C215" i="9"/>
  <c r="N254" i="9"/>
  <c r="O191" i="9"/>
  <c r="H175" i="9"/>
  <c r="N137" i="9"/>
  <c r="K161" i="9"/>
  <c r="F99" i="9"/>
  <c r="C75" i="9"/>
  <c r="F66" i="9"/>
  <c r="O155" i="9"/>
  <c r="K101" i="9"/>
  <c r="I80" i="9"/>
  <c r="E232" i="9"/>
  <c r="N107" i="9"/>
  <c r="O102" i="9"/>
  <c r="K46" i="9"/>
  <c r="I269" i="9"/>
  <c r="L37" i="9"/>
  <c r="E230" i="9"/>
  <c r="L29" i="9"/>
  <c r="L191" i="9"/>
  <c r="H127" i="9"/>
  <c r="H98" i="9"/>
  <c r="N161" i="9"/>
  <c r="K72" i="9"/>
  <c r="O45" i="3"/>
  <c r="N219" i="9"/>
  <c r="I162" i="9"/>
  <c r="K20" i="5"/>
  <c r="F159" i="9"/>
  <c r="I46" i="9"/>
  <c r="L36" i="9"/>
  <c r="N29" i="9"/>
  <c r="N76" i="9"/>
  <c r="F190" i="9"/>
  <c r="K39" i="9"/>
  <c r="O144" i="9"/>
  <c r="I34" i="9"/>
  <c r="O250" i="9"/>
  <c r="E242" i="9"/>
  <c r="G48" i="3"/>
  <c r="E100" i="9"/>
  <c r="F40" i="9"/>
  <c r="F195" i="9"/>
  <c r="L123" i="9"/>
  <c r="C147" i="9"/>
  <c r="E255" i="9"/>
  <c r="K151" i="9"/>
  <c r="C265" i="9"/>
  <c r="L179" i="9"/>
  <c r="L102" i="9"/>
  <c r="C119" i="9"/>
  <c r="O65" i="3"/>
  <c r="K77" i="9"/>
  <c r="L119" i="9"/>
  <c r="O177" i="9"/>
  <c r="O233" i="9"/>
  <c r="C250" i="9"/>
  <c r="C151" i="9"/>
  <c r="O222" i="9"/>
  <c r="E23" i="9"/>
  <c r="C136" i="9"/>
  <c r="H85" i="9"/>
  <c r="H215" i="9"/>
  <c r="K36" i="9"/>
  <c r="K63" i="3"/>
  <c r="I128" i="9"/>
  <c r="O215" i="9"/>
  <c r="I157" i="9"/>
  <c r="K12" i="3"/>
  <c r="C222" i="9"/>
  <c r="F215" i="9"/>
  <c r="C235" i="9"/>
  <c r="E260" i="9"/>
  <c r="K26" i="9"/>
  <c r="N265" i="9"/>
  <c r="F151" i="9"/>
  <c r="N183" i="9"/>
  <c r="G34" i="3"/>
  <c r="F85" i="9"/>
  <c r="H155" i="9"/>
  <c r="O214" i="9"/>
  <c r="F101" i="9"/>
  <c r="O68" i="3"/>
  <c r="C80" i="9"/>
  <c r="C150" i="9"/>
  <c r="I160" i="9"/>
  <c r="F201" i="9"/>
  <c r="O111" i="9"/>
  <c r="F179" i="9"/>
  <c r="E151" i="9"/>
  <c r="K37" i="3"/>
  <c r="I250" i="9"/>
  <c r="O77" i="9"/>
  <c r="F138" i="9"/>
  <c r="N218" i="9"/>
  <c r="L194" i="9"/>
  <c r="H230" i="9"/>
  <c r="E254" i="9"/>
  <c r="C50" i="9"/>
  <c r="L61" i="9"/>
  <c r="G58" i="3"/>
  <c r="E166" i="9"/>
  <c r="L236" i="9"/>
  <c r="C83" i="9"/>
  <c r="C164" i="9"/>
  <c r="L128" i="9"/>
  <c r="F240" i="9"/>
  <c r="O182" i="9"/>
  <c r="O78" i="9"/>
  <c r="H228" i="9"/>
  <c r="F61" i="9"/>
  <c r="F225" i="9"/>
  <c r="O117" i="9"/>
  <c r="C228" i="9"/>
  <c r="H182" i="9"/>
  <c r="K273" i="9"/>
  <c r="L199" i="9"/>
  <c r="I62" i="9"/>
  <c r="E107" i="9"/>
  <c r="F88" i="9"/>
  <c r="N138" i="9"/>
  <c r="O24" i="9"/>
  <c r="I280" i="9"/>
  <c r="K7" i="5"/>
  <c r="H42" i="9"/>
  <c r="N263" i="9"/>
  <c r="N267" i="9"/>
  <c r="K74" i="9"/>
  <c r="K46" i="3"/>
  <c r="K143" i="9"/>
  <c r="H194" i="9"/>
  <c r="K66" i="9"/>
  <c r="K69" i="3"/>
  <c r="C269" i="9"/>
  <c r="I272" i="9"/>
  <c r="H60" i="9"/>
  <c r="K81" i="9"/>
  <c r="L237" i="9"/>
  <c r="C51" i="9"/>
  <c r="K6" i="5"/>
  <c r="N31" i="9"/>
  <c r="I219" i="9"/>
  <c r="O176" i="9"/>
  <c r="E221" i="9"/>
  <c r="K268" i="9"/>
  <c r="L240" i="9"/>
  <c r="K78" i="9"/>
  <c r="I73" i="9"/>
  <c r="N110" i="9"/>
  <c r="N197" i="9"/>
  <c r="E234" i="9"/>
  <c r="K119" i="9"/>
  <c r="C38" i="9"/>
  <c r="N104" i="9"/>
  <c r="K103" i="9"/>
  <c r="F175" i="9"/>
  <c r="L219" i="9"/>
  <c r="F157" i="9"/>
  <c r="K49" i="9"/>
  <c r="K226" i="9"/>
  <c r="F47" i="9"/>
  <c r="N274" i="9"/>
  <c r="H214" i="9"/>
  <c r="L148" i="9"/>
  <c r="O199" i="9"/>
  <c r="O142" i="9"/>
  <c r="C219" i="9"/>
  <c r="F110" i="9"/>
  <c r="H178" i="9"/>
  <c r="K163" i="9"/>
  <c r="I273" i="9"/>
  <c r="H265" i="9"/>
  <c r="L227" i="9"/>
  <c r="C177" i="9"/>
  <c r="N34" i="9"/>
  <c r="O165" i="9"/>
  <c r="O39" i="3"/>
  <c r="C110" i="9"/>
  <c r="C216" i="9"/>
  <c r="F229" i="9"/>
  <c r="L83" i="9"/>
  <c r="K104" i="9"/>
  <c r="I200" i="9"/>
  <c r="E121" i="9"/>
  <c r="L79" i="9"/>
  <c r="O238" i="9"/>
  <c r="K84" i="9"/>
  <c r="N151" i="9"/>
  <c r="E267" i="9"/>
  <c r="L215" i="9"/>
  <c r="K224" i="9"/>
  <c r="H177" i="9"/>
  <c r="F121" i="9"/>
  <c r="K64" i="9"/>
  <c r="C117" i="9"/>
  <c r="I192" i="9"/>
  <c r="O75" i="9"/>
  <c r="O29" i="9"/>
  <c r="H99" i="9"/>
  <c r="I143" i="9"/>
  <c r="F161" i="9"/>
  <c r="N112" i="9"/>
  <c r="K24" i="5"/>
  <c r="O254" i="9"/>
  <c r="N63" i="9"/>
  <c r="N98" i="9"/>
  <c r="E214" i="9"/>
  <c r="N220" i="9"/>
  <c r="G75" i="3"/>
  <c r="E49" i="9"/>
  <c r="N189" i="9"/>
  <c r="C22" i="9"/>
  <c r="F269" i="9"/>
  <c r="F64" i="9"/>
  <c r="E270" i="9"/>
  <c r="O153" i="9"/>
  <c r="K56" i="3"/>
  <c r="O145" i="9"/>
  <c r="E39" i="9"/>
  <c r="O89" i="9"/>
  <c r="K126" i="9"/>
  <c r="L154" i="9"/>
  <c r="L149" i="9"/>
  <c r="H139" i="9"/>
  <c r="N39" i="9"/>
  <c r="K203" i="9"/>
  <c r="O71" i="3"/>
  <c r="E140" i="9"/>
  <c r="H112" i="9"/>
  <c r="F87" i="9"/>
  <c r="E84" i="9"/>
  <c r="K87" i="9"/>
  <c r="N271" i="9"/>
  <c r="N122" i="9"/>
  <c r="I265" i="9"/>
  <c r="K41" i="9"/>
  <c r="K22" i="9"/>
  <c r="N41" i="9"/>
  <c r="C261" i="9"/>
  <c r="L82" i="9"/>
  <c r="H23" i="9"/>
  <c r="C241" i="9"/>
  <c r="N156" i="9"/>
  <c r="N214" i="9"/>
  <c r="O112" i="9"/>
  <c r="K99" i="9"/>
  <c r="C178" i="9"/>
  <c r="N224" i="9"/>
  <c r="L184" i="9"/>
  <c r="N26" i="9"/>
  <c r="C89" i="9"/>
  <c r="N231" i="9"/>
  <c r="I270" i="9"/>
  <c r="K60" i="3"/>
  <c r="C185" i="9"/>
  <c r="K158" i="9"/>
  <c r="L265" i="9"/>
  <c r="O58" i="3"/>
  <c r="I27" i="9"/>
  <c r="L45" i="9"/>
  <c r="E265" i="9"/>
  <c r="K233" i="9"/>
  <c r="H179" i="9"/>
  <c r="F149" i="9"/>
  <c r="K90" i="9"/>
  <c r="K259" i="9"/>
  <c r="I65" i="9"/>
  <c r="I106" i="9"/>
  <c r="F223" i="9"/>
  <c r="N75" i="9"/>
  <c r="E239" i="9"/>
  <c r="H148" i="9"/>
  <c r="E68" i="9"/>
  <c r="N160" i="9"/>
  <c r="L28" i="9"/>
  <c r="L31" i="9"/>
  <c r="O123" i="9"/>
  <c r="H39" i="9"/>
  <c r="E116" i="9"/>
  <c r="K217" i="9"/>
  <c r="K199" i="9"/>
  <c r="I266" i="9"/>
  <c r="E277" i="9"/>
  <c r="C52" i="9"/>
  <c r="N50" i="9"/>
  <c r="F251" i="9"/>
  <c r="F108" i="9"/>
  <c r="F136" i="9"/>
  <c r="L159" i="9"/>
  <c r="E136" i="9"/>
  <c r="I271" i="9"/>
  <c r="O115" i="9"/>
  <c r="K32" i="9"/>
  <c r="O100" i="9"/>
  <c r="I99" i="9"/>
  <c r="O122" i="9"/>
  <c r="F139" i="9"/>
  <c r="E106" i="9"/>
  <c r="L279" i="9"/>
  <c r="I141" i="9"/>
  <c r="F102" i="9"/>
  <c r="O257" i="9"/>
  <c r="L231" i="9"/>
  <c r="L266" i="9"/>
  <c r="F60" i="9"/>
  <c r="I268" i="9"/>
  <c r="K33" i="3"/>
  <c r="E82" i="9"/>
  <c r="H184" i="9"/>
  <c r="H32" i="9"/>
  <c r="H64" i="9"/>
  <c r="C192" i="9"/>
  <c r="L63" i="9"/>
  <c r="E78" i="9"/>
  <c r="E111" i="9"/>
  <c r="I113" i="9"/>
  <c r="N77" i="9"/>
  <c r="L251" i="9"/>
  <c r="L145" i="9"/>
  <c r="I274" i="9"/>
  <c r="H69" i="9"/>
  <c r="K250" i="9"/>
  <c r="L267" i="9"/>
  <c r="L88" i="9"/>
  <c r="O261" i="9"/>
  <c r="O74" i="9"/>
  <c r="K200" i="9"/>
  <c r="F188" i="9"/>
  <c r="C137" i="9"/>
  <c r="C254" i="9"/>
  <c r="C256" i="9"/>
  <c r="F48" i="9"/>
  <c r="E261" i="9"/>
  <c r="F127" i="9"/>
  <c r="K192" i="9"/>
  <c r="H203" i="9"/>
  <c r="C161" i="9"/>
  <c r="O227" i="9"/>
  <c r="I178" i="9"/>
  <c r="L23" i="9"/>
  <c r="L238" i="9"/>
  <c r="C114" i="9"/>
  <c r="H253" i="9"/>
  <c r="F76" i="9"/>
  <c r="E189" i="9"/>
  <c r="C72" i="9"/>
  <c r="I111" i="9"/>
  <c r="H38" i="9"/>
  <c r="G35" i="3"/>
  <c r="O267" i="9"/>
  <c r="C225" i="9"/>
  <c r="E204" i="9"/>
  <c r="E43" i="9"/>
  <c r="E70" i="9"/>
  <c r="C159" i="9"/>
  <c r="G65" i="3"/>
  <c r="N47" i="9"/>
  <c r="O50" i="9"/>
  <c r="K182" i="9"/>
  <c r="F25" i="9"/>
  <c r="I225" i="9"/>
  <c r="O52" i="9"/>
  <c r="I48" i="9"/>
  <c r="E67" i="9"/>
  <c r="F250" i="9"/>
  <c r="C193" i="9"/>
  <c r="H86" i="9"/>
  <c r="O75" i="3"/>
  <c r="N261" i="9"/>
  <c r="H122" i="9"/>
  <c r="K216" i="9"/>
  <c r="I232" i="9"/>
  <c r="C203" i="9"/>
  <c r="O204" i="9"/>
  <c r="F194" i="9"/>
  <c r="I198" i="9"/>
  <c r="H109" i="9"/>
  <c r="C48" i="9"/>
  <c r="H191" i="9"/>
  <c r="H65" i="9"/>
  <c r="H200" i="9"/>
  <c r="E164" i="9"/>
  <c r="I165" i="9"/>
  <c r="F278" i="9"/>
  <c r="E269" i="9"/>
  <c r="C264" i="9"/>
  <c r="E194" i="9"/>
  <c r="H273" i="9"/>
  <c r="I186" i="9"/>
  <c r="L109" i="9"/>
  <c r="L52" i="9"/>
  <c r="O103" i="9"/>
  <c r="O262" i="9"/>
  <c r="O221" i="9"/>
  <c r="E161" i="9"/>
  <c r="O71" i="9"/>
  <c r="K62" i="3"/>
  <c r="K71" i="9"/>
  <c r="N234" i="9"/>
  <c r="E227" i="9"/>
  <c r="L41" i="9"/>
  <c r="K9" i="5"/>
  <c r="N236" i="9"/>
  <c r="I252" i="9"/>
  <c r="C116" i="9"/>
  <c r="O41" i="3"/>
  <c r="H75" i="9"/>
  <c r="E223" i="9"/>
  <c r="N272" i="9"/>
  <c r="N154" i="9"/>
  <c r="C104" i="9"/>
  <c r="C125" i="9"/>
  <c r="O46" i="3"/>
  <c r="O224" i="9"/>
  <c r="O70" i="9"/>
  <c r="F126" i="9"/>
  <c r="O195" i="9"/>
  <c r="N30" i="9"/>
  <c r="C160" i="9"/>
  <c r="I216" i="9"/>
  <c r="E228" i="9"/>
  <c r="I24" i="9"/>
  <c r="K142" i="9"/>
  <c r="O192" i="9"/>
  <c r="N67" i="9"/>
  <c r="I140" i="9"/>
  <c r="K57" i="3"/>
  <c r="K274" i="9"/>
  <c r="I234" i="9"/>
  <c r="C79" i="9"/>
  <c r="O43" i="9"/>
  <c r="H145" i="9"/>
  <c r="F23" i="9"/>
  <c r="E65" i="9"/>
  <c r="N43" i="9"/>
  <c r="E52" i="9"/>
  <c r="O48" i="9"/>
  <c r="K194" i="9"/>
  <c r="I230" i="9"/>
  <c r="H154" i="9"/>
  <c r="L118" i="9"/>
  <c r="L124" i="9"/>
  <c r="E51" i="9"/>
  <c r="N52" i="9"/>
  <c r="H266" i="9"/>
  <c r="E31" i="9"/>
  <c r="H186" i="9"/>
  <c r="N61" i="9"/>
  <c r="H123" i="9"/>
  <c r="G61" i="3"/>
  <c r="I42" i="9"/>
  <c r="K14" i="5"/>
  <c r="F83" i="9"/>
  <c r="O61" i="9"/>
  <c r="N176" i="9"/>
  <c r="I121" i="9"/>
  <c r="L213" i="9"/>
  <c r="E147" i="9"/>
  <c r="F122" i="9"/>
  <c r="K44" i="9"/>
  <c r="K279" i="9"/>
  <c r="I107" i="9"/>
  <c r="I137" i="9"/>
  <c r="E118" i="9"/>
  <c r="H28" i="9"/>
  <c r="H52" i="9"/>
  <c r="K197" i="9"/>
  <c r="I256" i="9"/>
  <c r="K7" i="3"/>
  <c r="E154" i="9"/>
  <c r="O36" i="9"/>
  <c r="O35" i="9"/>
  <c r="K278" i="9"/>
  <c r="F115" i="9"/>
  <c r="G37" i="3"/>
  <c r="N105" i="9"/>
  <c r="C200" i="9"/>
  <c r="H117" i="9"/>
  <c r="I155" i="9"/>
  <c r="E87" i="9"/>
  <c r="C28" i="9"/>
  <c r="O104" i="9"/>
  <c r="G60" i="3"/>
  <c r="C29" i="9"/>
  <c r="H219" i="9"/>
  <c r="C273" i="9"/>
  <c r="E275" i="9"/>
  <c r="K236" i="9"/>
  <c r="L277" i="9"/>
  <c r="K39" i="3"/>
  <c r="F146" i="9"/>
  <c r="K15" i="5"/>
  <c r="O30" i="9"/>
  <c r="I215" i="9"/>
  <c r="E195" i="9"/>
  <c r="O270" i="9"/>
  <c r="N46" i="9"/>
  <c r="G64" i="3"/>
  <c r="C257" i="9"/>
  <c r="F32" i="9"/>
  <c r="K13" i="3"/>
  <c r="N203" i="9"/>
  <c r="E105" i="9"/>
  <c r="H263" i="9"/>
  <c r="K269" i="9"/>
  <c r="N269" i="9"/>
  <c r="O279" i="9"/>
  <c r="H83" i="9"/>
  <c r="F257" i="9"/>
  <c r="K34" i="3"/>
  <c r="N23" i="9"/>
  <c r="K44" i="3"/>
  <c r="I127" i="9"/>
  <c r="N101" i="9"/>
  <c r="F46" i="9"/>
  <c r="K22" i="3"/>
  <c r="F44" i="9"/>
  <c r="N32" i="9"/>
  <c r="C233" i="9"/>
  <c r="L117" i="9"/>
  <c r="L126" i="9"/>
  <c r="N99" i="9"/>
  <c r="L214" i="9"/>
  <c r="C231" i="9"/>
  <c r="I120" i="9"/>
  <c r="N257" i="9"/>
  <c r="L51" i="9"/>
  <c r="N159" i="9"/>
  <c r="C275" i="9"/>
  <c r="C227" i="9"/>
  <c r="H113" i="9"/>
  <c r="N227" i="9"/>
  <c r="C202" i="9"/>
  <c r="F103" i="9"/>
  <c r="H106" i="9"/>
  <c r="N111" i="9"/>
  <c r="L116" i="9"/>
  <c r="N273" i="9"/>
  <c r="C156" i="9"/>
  <c r="I196" i="9"/>
  <c r="L257" i="9"/>
  <c r="K276" i="9"/>
  <c r="I86" i="9"/>
  <c r="H241" i="9"/>
  <c r="E141" i="9"/>
  <c r="E258" i="9"/>
  <c r="K242" i="9"/>
  <c r="N217" i="9"/>
  <c r="N226" i="9"/>
  <c r="C239" i="9"/>
  <c r="K241" i="9"/>
  <c r="L224" i="9"/>
  <c r="C106" i="9"/>
  <c r="O268" i="9"/>
  <c r="H216" i="9"/>
  <c r="O230" i="9"/>
  <c r="K71" i="3"/>
  <c r="F263" i="9"/>
  <c r="O70" i="3"/>
  <c r="L121" i="9"/>
  <c r="N72" i="9"/>
  <c r="E183" i="9"/>
  <c r="H115" i="9"/>
  <c r="N268" i="9"/>
  <c r="C259" i="9"/>
  <c r="O63" i="9"/>
  <c r="O32" i="9"/>
  <c r="I49" i="9"/>
  <c r="E123" i="9"/>
  <c r="C145" i="9"/>
  <c r="F77" i="9"/>
  <c r="E177" i="9"/>
  <c r="C271" i="9"/>
  <c r="K23" i="3"/>
  <c r="N222" i="9"/>
  <c r="N250" i="9"/>
  <c r="C142" i="9"/>
  <c r="F155" i="9"/>
  <c r="O143" i="9"/>
  <c r="H24" i="9"/>
  <c r="I217" i="9"/>
  <c r="O81" i="9"/>
  <c r="I158" i="9"/>
  <c r="E108" i="9"/>
  <c r="K138" i="9"/>
  <c r="N201" i="9"/>
  <c r="E144" i="9"/>
  <c r="F239" i="9"/>
  <c r="L202" i="9"/>
  <c r="O157" i="9"/>
  <c r="H70" i="9"/>
  <c r="C212" i="9"/>
  <c r="N125" i="9"/>
  <c r="O178" i="9"/>
  <c r="H185" i="9"/>
  <c r="K64" i="3"/>
  <c r="H125" i="9"/>
  <c r="K238" i="9"/>
  <c r="H37" i="9"/>
  <c r="E163" i="9"/>
  <c r="K42" i="9"/>
  <c r="F232" i="9"/>
  <c r="C107" i="9"/>
  <c r="I151" i="9"/>
  <c r="L151" i="9"/>
  <c r="O108" i="9"/>
  <c r="K162" i="9"/>
  <c r="L113" i="9"/>
  <c r="E75" i="9"/>
  <c r="E268" i="9"/>
  <c r="E233" i="9"/>
  <c r="H63" i="9"/>
  <c r="L203" i="9"/>
  <c r="O275" i="9"/>
  <c r="K218" i="9"/>
  <c r="I67" i="9"/>
  <c r="N225" i="9"/>
  <c r="O57" i="3"/>
  <c r="H274" i="9"/>
  <c r="O235" i="9"/>
  <c r="E120" i="9"/>
  <c r="I144" i="9"/>
  <c r="F141" i="9"/>
  <c r="I197" i="9"/>
  <c r="C108" i="9"/>
  <c r="I33" i="9"/>
  <c r="H240" i="9"/>
  <c r="E76" i="9"/>
  <c r="F156" i="9"/>
  <c r="K9" i="3"/>
  <c r="H102" i="9"/>
  <c r="I30" i="9"/>
  <c r="E201" i="9"/>
  <c r="F45" i="9"/>
  <c r="E74" i="9"/>
  <c r="H199" i="9"/>
  <c r="H218" i="9"/>
  <c r="E146" i="9"/>
  <c r="F212" i="9"/>
  <c r="I145" i="9"/>
  <c r="K127" i="9"/>
  <c r="O194" i="9"/>
  <c r="H198" i="9"/>
  <c r="H262" i="9"/>
  <c r="N185" i="9"/>
  <c r="N74" i="9"/>
  <c r="F82" i="9"/>
  <c r="K157" i="9"/>
  <c r="H223" i="9"/>
  <c r="G38" i="3"/>
  <c r="K111" i="9"/>
  <c r="C47" i="9"/>
  <c r="E224" i="9"/>
  <c r="C198" i="9"/>
  <c r="H78" i="9"/>
  <c r="H226" i="9"/>
  <c r="K153" i="9"/>
  <c r="K277" i="9"/>
  <c r="N45" i="9"/>
  <c r="N233" i="9"/>
  <c r="K229" i="9"/>
  <c r="L26" i="9"/>
  <c r="F111" i="9"/>
  <c r="L47" i="9"/>
  <c r="O64" i="9"/>
  <c r="N142" i="9"/>
  <c r="E222" i="9"/>
  <c r="I31" i="9"/>
  <c r="I81" i="9"/>
  <c r="F49" i="9"/>
  <c r="O38" i="9"/>
  <c r="K235" i="9"/>
  <c r="O280" i="9"/>
  <c r="O263" i="9"/>
  <c r="L233" i="9"/>
  <c r="K85" i="9"/>
  <c r="C43" i="9"/>
  <c r="L72" i="9"/>
  <c r="H260" i="9"/>
  <c r="C218" i="9"/>
  <c r="L81" i="9"/>
  <c r="E22" i="9"/>
  <c r="F204" i="9"/>
  <c r="H234" i="9"/>
  <c r="C71" i="9"/>
  <c r="N260" i="9"/>
  <c r="L127" i="9"/>
  <c r="E203" i="9"/>
  <c r="H121" i="9"/>
  <c r="C196" i="9"/>
  <c r="H66" i="9"/>
  <c r="F182" i="9"/>
  <c r="H268" i="9"/>
  <c r="O50" i="3"/>
  <c r="C148" i="9"/>
  <c r="I89" i="9"/>
  <c r="C62" i="9"/>
  <c r="F104" i="9"/>
  <c r="N199" i="9"/>
  <c r="L46" i="9"/>
  <c r="L192" i="9"/>
  <c r="L235" i="9"/>
  <c r="E215" i="9"/>
  <c r="L48" i="9"/>
  <c r="F113" i="9"/>
  <c r="O219" i="9"/>
  <c r="N278" i="9"/>
  <c r="I119" i="9"/>
  <c r="N191" i="9"/>
  <c r="I136" i="9"/>
  <c r="H275" i="9"/>
  <c r="E50" i="9"/>
  <c r="C124" i="9"/>
  <c r="K13" i="5"/>
  <c r="F143" i="9"/>
  <c r="C204" i="9"/>
  <c r="K265" i="9"/>
  <c r="L176" i="9"/>
  <c r="C140" i="9"/>
  <c r="K66" i="3"/>
  <c r="N216" i="9"/>
  <c r="C279" i="9"/>
  <c r="F68" i="9"/>
  <c r="K260" i="9"/>
  <c r="K61" i="9"/>
  <c r="C226" i="9"/>
  <c r="O148" i="9"/>
  <c r="E263" i="9"/>
  <c r="E60" i="9"/>
  <c r="C267" i="9"/>
  <c r="F276" i="9"/>
  <c r="K36" i="3"/>
  <c r="L153" i="9"/>
  <c r="H100" i="9"/>
  <c r="E264" i="9"/>
  <c r="E30" i="9"/>
  <c r="C262" i="9"/>
  <c r="O67" i="9"/>
  <c r="K141" i="9"/>
  <c r="O22" i="9"/>
  <c r="F34" i="9"/>
  <c r="E220" i="9"/>
  <c r="L98" i="9"/>
  <c r="L67" i="9"/>
  <c r="O67" i="3"/>
  <c r="N62" i="9"/>
  <c r="I262" i="9"/>
  <c r="I226" i="9"/>
  <c r="H157" i="9"/>
  <c r="C252" i="9"/>
  <c r="H142" i="9"/>
  <c r="O37" i="9"/>
  <c r="F100" i="9"/>
  <c r="K8" i="5"/>
  <c r="N252" i="9"/>
  <c r="I237" i="9"/>
  <c r="E28" i="9"/>
  <c r="K155" i="9"/>
  <c r="O196" i="9"/>
  <c r="E216" i="9"/>
  <c r="E186" i="9"/>
  <c r="E212" i="9"/>
  <c r="L182" i="9"/>
  <c r="I179" i="9"/>
  <c r="E198" i="9"/>
  <c r="N127" i="9"/>
  <c r="F162" i="9"/>
  <c r="C76" i="9"/>
  <c r="G56" i="3"/>
  <c r="E138" i="9"/>
  <c r="N60" i="9"/>
  <c r="C113" i="9"/>
  <c r="K252" i="9"/>
  <c r="C197" i="9"/>
  <c r="K61" i="3"/>
  <c r="N270" i="9"/>
  <c r="G49" i="3"/>
  <c r="E122" i="9"/>
  <c r="K37" i="9"/>
  <c r="E165" i="9"/>
  <c r="E190" i="9"/>
  <c r="I181" i="9"/>
  <c r="L263" i="9"/>
  <c r="I194" i="9"/>
  <c r="N198" i="9"/>
  <c r="E257" i="9"/>
  <c r="O31" i="3"/>
  <c r="O101" i="9"/>
  <c r="I213" i="9"/>
  <c r="N240" i="9"/>
  <c r="H76" i="9"/>
  <c r="I51" i="9"/>
  <c r="F114" i="9"/>
  <c r="L84" i="9"/>
  <c r="I112" i="9"/>
  <c r="I108" i="9"/>
  <c r="L69" i="9"/>
  <c r="F65" i="9"/>
  <c r="I98" i="9"/>
  <c r="H108" i="9"/>
  <c r="N238" i="9"/>
  <c r="E219" i="9"/>
  <c r="K117" i="9"/>
  <c r="O234" i="9"/>
  <c r="L187" i="9"/>
  <c r="K62" i="9"/>
  <c r="E48" i="9"/>
  <c r="N35" i="9"/>
  <c r="H202" i="9"/>
  <c r="N143" i="9"/>
  <c r="O183" i="9"/>
  <c r="I257" i="9"/>
  <c r="K106" i="9"/>
  <c r="F279" i="9"/>
  <c r="K258" i="9"/>
  <c r="L76" i="9"/>
  <c r="F280" i="9"/>
  <c r="H267" i="9"/>
  <c r="I38" i="9"/>
  <c r="O190" i="9"/>
  <c r="C278" i="9"/>
  <c r="O33" i="3"/>
  <c r="I114" i="9"/>
  <c r="O66" i="9"/>
  <c r="F261" i="9"/>
  <c r="C163" i="9"/>
  <c r="F107" i="9"/>
  <c r="C186" i="9"/>
  <c r="O186" i="9"/>
  <c r="F222" i="9"/>
  <c r="O229" i="9"/>
  <c r="E199" i="9"/>
  <c r="C42" i="9"/>
  <c r="K116" i="9"/>
  <c r="E24" i="9"/>
  <c r="C272" i="9"/>
  <c r="I74" i="9"/>
  <c r="H149" i="9"/>
  <c r="I66" i="9"/>
  <c r="I83" i="9"/>
  <c r="N113" i="9"/>
  <c r="E71" i="9"/>
  <c r="K251" i="9"/>
  <c r="F30" i="9"/>
  <c r="O73" i="9"/>
  <c r="E34" i="9"/>
  <c r="L87" i="9"/>
  <c r="I124" i="9"/>
  <c r="G33" i="3"/>
  <c r="H174" i="9"/>
  <c r="O251" i="9"/>
  <c r="K190" i="9"/>
  <c r="F174" i="9"/>
  <c r="K156" i="9"/>
  <c r="E86" i="9"/>
  <c r="C81" i="9"/>
  <c r="H144" i="9"/>
  <c r="K124" i="9"/>
  <c r="E63" i="9"/>
  <c r="L241" i="9"/>
  <c r="E113" i="9"/>
  <c r="O181" i="9"/>
  <c r="E103" i="9"/>
  <c r="E101" i="9"/>
  <c r="O60" i="3"/>
  <c r="O259" i="9"/>
  <c r="L252" i="9"/>
  <c r="H251" i="9"/>
  <c r="I261" i="9"/>
  <c r="I238" i="9"/>
  <c r="L218" i="9"/>
  <c r="C189" i="9"/>
  <c r="I224" i="9"/>
  <c r="N163" i="9"/>
  <c r="C103" i="9"/>
  <c r="G50" i="3"/>
  <c r="N179" i="9"/>
  <c r="C44" i="9"/>
  <c r="O80" i="9"/>
  <c r="L253" i="9"/>
  <c r="K10" i="5"/>
  <c r="E148" i="9"/>
  <c r="N182" i="9"/>
  <c r="H35" i="9"/>
  <c r="K193" i="9"/>
  <c r="E235" i="9"/>
  <c r="F106" i="9"/>
  <c r="E272" i="9"/>
  <c r="K270" i="9"/>
  <c r="E197" i="9"/>
  <c r="F152" i="9"/>
  <c r="K204" i="9"/>
  <c r="O146" i="9"/>
  <c r="G59" i="3"/>
  <c r="C122" i="9"/>
  <c r="O236" i="9"/>
  <c r="H196" i="9"/>
  <c r="L107" i="9"/>
  <c r="L226" i="9"/>
  <c r="F158" i="9"/>
  <c r="G47" i="3"/>
  <c r="F227" i="9"/>
  <c r="I163" i="9"/>
  <c r="H242" i="9"/>
  <c r="I149" i="9"/>
  <c r="L175" i="9"/>
  <c r="K225" i="9"/>
  <c r="N28" i="9"/>
  <c r="N229" i="9"/>
  <c r="I190" i="9"/>
  <c r="H255" i="9"/>
  <c r="L137" i="9"/>
  <c r="C141" i="9"/>
  <c r="C266" i="9"/>
  <c r="I189" i="9"/>
  <c r="H163" i="9"/>
  <c r="F189" i="9"/>
  <c r="K83" i="9"/>
  <c r="I70" i="9"/>
  <c r="H105" i="9"/>
  <c r="O127" i="9"/>
  <c r="F254" i="9"/>
  <c r="F185" i="9"/>
  <c r="N66" i="9"/>
  <c r="E62" i="9"/>
  <c r="O242" i="9"/>
  <c r="H40" i="9"/>
  <c r="N24" i="9"/>
  <c r="L200" i="9"/>
  <c r="C100" i="9"/>
  <c r="O25" i="9"/>
  <c r="N65" i="9"/>
  <c r="K164" i="9"/>
  <c r="O34" i="9"/>
  <c r="H238" i="9"/>
  <c r="F262" i="9"/>
  <c r="E33" i="9"/>
  <c r="K69" i="9"/>
  <c r="L195" i="9"/>
  <c r="N88" i="9"/>
  <c r="K23" i="9"/>
  <c r="E231" i="9"/>
  <c r="N146" i="9"/>
  <c r="C37" i="9"/>
  <c r="H124" i="9"/>
  <c r="L255" i="9"/>
  <c r="I116" i="9"/>
  <c r="F120" i="9"/>
  <c r="K45" i="3"/>
  <c r="H126" i="9"/>
  <c r="E42" i="9"/>
  <c r="F275" i="9"/>
  <c r="N108" i="9"/>
  <c r="O180" i="9"/>
  <c r="N80" i="9"/>
  <c r="H213" i="9"/>
  <c r="I159" i="9"/>
  <c r="I228" i="9"/>
  <c r="N38" i="9"/>
  <c r="F137" i="9"/>
  <c r="L271" i="9"/>
  <c r="K191" i="9"/>
  <c r="N51" i="9"/>
  <c r="K189" i="9"/>
  <c r="L104" i="9"/>
  <c r="F80" i="9"/>
  <c r="I103" i="9"/>
  <c r="O239" i="9"/>
  <c r="C175" i="9"/>
  <c r="G44" i="3"/>
  <c r="F148" i="9"/>
  <c r="C153" i="9"/>
  <c r="O88" i="9"/>
  <c r="K21" i="3"/>
  <c r="C217" i="9"/>
  <c r="I222" i="9"/>
  <c r="K222" i="9"/>
  <c r="O32" i="3"/>
  <c r="I263" i="9"/>
  <c r="E188" i="9"/>
  <c r="O33" i="9"/>
  <c r="H188" i="9"/>
  <c r="L38" i="9"/>
  <c r="F147" i="9"/>
  <c r="C70" i="9"/>
  <c r="E128" i="9"/>
  <c r="F43" i="9"/>
  <c r="I203" i="9"/>
  <c r="L86" i="9"/>
  <c r="I45" i="9"/>
  <c r="O72" i="3"/>
  <c r="N33" i="9"/>
  <c r="I275" i="9"/>
  <c r="E176" i="9"/>
  <c r="K80" i="9"/>
  <c r="H41" i="9"/>
  <c r="N255" i="9"/>
  <c r="F123" i="9"/>
  <c r="F116" i="9"/>
  <c r="L141" i="9"/>
  <c r="H239" i="9"/>
  <c r="C154" i="9"/>
  <c r="F22" i="9"/>
  <c r="O28" i="9"/>
  <c r="K42" i="3"/>
  <c r="K148" i="9"/>
  <c r="I60" i="9"/>
  <c r="O187" i="9"/>
  <c r="N204" i="9"/>
  <c r="C213" i="9"/>
  <c r="H62" i="9"/>
  <c r="N174" i="9"/>
  <c r="F84" i="9"/>
  <c r="L183" i="9"/>
  <c r="K166" i="9"/>
  <c r="O255" i="9"/>
  <c r="O276" i="9"/>
  <c r="O264" i="9"/>
  <c r="I199" i="9"/>
  <c r="I156" i="9"/>
  <c r="L272" i="9"/>
  <c r="O274" i="9"/>
  <c r="C165" i="9"/>
  <c r="F125" i="9"/>
  <c r="K165" i="9"/>
  <c r="I195" i="9"/>
  <c r="I187" i="9"/>
  <c r="O158" i="9"/>
  <c r="C255" i="9"/>
  <c r="F183" i="9"/>
  <c r="O34" i="3"/>
  <c r="I220" i="9"/>
  <c r="H259" i="9"/>
  <c r="I102" i="9"/>
  <c r="H232" i="9"/>
  <c r="L225" i="9"/>
  <c r="C194" i="9"/>
  <c r="K214" i="9"/>
  <c r="I146" i="9"/>
  <c r="K144" i="9"/>
  <c r="L143" i="9"/>
  <c r="K221" i="9"/>
  <c r="L216" i="9"/>
  <c r="C144" i="9"/>
  <c r="O113" i="9"/>
  <c r="F35" i="9"/>
  <c r="K188" i="9"/>
  <c r="I77" i="9"/>
  <c r="I161" i="9"/>
  <c r="E237" i="9"/>
  <c r="I104" i="9"/>
  <c r="I79" i="9"/>
  <c r="N86" i="9"/>
  <c r="L155" i="9"/>
  <c r="H276" i="9"/>
  <c r="I125" i="9"/>
  <c r="K114" i="9"/>
  <c r="K86" i="9"/>
  <c r="K183" i="9"/>
  <c r="C230" i="9"/>
  <c r="F52" i="9"/>
  <c r="O44" i="9"/>
  <c r="K30" i="9"/>
  <c r="E251" i="9"/>
  <c r="E241" i="9"/>
  <c r="F224" i="9"/>
  <c r="N36" i="9"/>
  <c r="K60" i="9"/>
  <c r="N27" i="9"/>
  <c r="N181" i="9"/>
  <c r="O137" i="9"/>
  <c r="K176" i="9"/>
  <c r="H277" i="9"/>
  <c r="O220" i="9"/>
  <c r="O271" i="9"/>
  <c r="K43" i="3"/>
  <c r="N277" i="9"/>
  <c r="C143" i="9"/>
  <c r="H161" i="9"/>
  <c r="O49" i="9"/>
  <c r="C85" i="9"/>
  <c r="L229" i="9"/>
  <c r="L100" i="9"/>
  <c r="K8" i="3"/>
  <c r="E240" i="9"/>
  <c r="L33" i="9"/>
  <c r="O47" i="9"/>
  <c r="E256" i="9"/>
  <c r="C253" i="9"/>
  <c r="C87" i="9"/>
  <c r="K82" i="9"/>
  <c r="L242" i="9"/>
  <c r="I182" i="9"/>
  <c r="F253" i="9"/>
  <c r="K145" i="9"/>
  <c r="E153" i="9"/>
  <c r="C24" i="9"/>
  <c r="I61" i="9"/>
  <c r="K98" i="9"/>
  <c r="L101" i="9"/>
  <c r="L27" i="9"/>
  <c r="C102" i="9"/>
  <c r="E109" i="9"/>
  <c r="I105" i="9"/>
  <c r="N175" i="9"/>
  <c r="K67" i="9"/>
  <c r="I52" i="9"/>
  <c r="C176" i="9"/>
  <c r="I139" i="9"/>
  <c r="C126" i="9"/>
  <c r="E213" i="9"/>
  <c r="F112" i="9"/>
  <c r="N145" i="9"/>
  <c r="O174" i="9"/>
  <c r="E81" i="9"/>
  <c r="C220" i="9"/>
  <c r="E271" i="9"/>
  <c r="I229" i="9"/>
  <c r="O147" i="9"/>
  <c r="H153" i="9"/>
  <c r="K75" i="9"/>
  <c r="K255" i="9"/>
  <c r="H44" i="9"/>
  <c r="F213" i="9"/>
  <c r="E279" i="9"/>
  <c r="E156" i="9"/>
  <c r="F200" i="9"/>
  <c r="I251" i="9"/>
  <c r="N37" i="9"/>
  <c r="N124" i="9"/>
  <c r="E25" i="9"/>
  <c r="G42" i="3"/>
  <c r="K154" i="9"/>
  <c r="L60" i="9"/>
  <c r="E126" i="9"/>
  <c r="N149" i="9"/>
  <c r="C68" i="9"/>
  <c r="H160" i="9"/>
  <c r="I117" i="9"/>
  <c r="O27" i="9"/>
  <c r="H88" i="9"/>
  <c r="H111" i="9"/>
  <c r="G36" i="3"/>
  <c r="O105" i="9"/>
  <c r="G73" i="3"/>
  <c r="K41" i="3"/>
  <c r="C183" i="9"/>
  <c r="K18" i="3"/>
  <c r="K240" i="9"/>
  <c r="F270" i="9"/>
  <c r="E187" i="9"/>
  <c r="N184" i="9"/>
  <c r="C268" i="9"/>
  <c r="C251" i="9"/>
  <c r="C280" i="9"/>
  <c r="I43" i="9"/>
  <c r="F217" i="9"/>
  <c r="O258" i="9"/>
  <c r="C234" i="9"/>
  <c r="H236" i="9"/>
  <c r="F197" i="9"/>
  <c r="L239" i="9"/>
  <c r="F42" i="9"/>
  <c r="O159" i="9"/>
  <c r="O106" i="9"/>
  <c r="N155" i="9"/>
  <c r="L39" i="9"/>
  <c r="O164" i="9"/>
  <c r="O269" i="9"/>
  <c r="O85" i="9"/>
  <c r="K272" i="9"/>
  <c r="L106" i="9"/>
  <c r="C270" i="9"/>
  <c r="L112" i="9"/>
  <c r="H220" i="9"/>
  <c r="C64" i="9"/>
  <c r="K70" i="9"/>
  <c r="K48" i="9"/>
  <c r="E229" i="9"/>
  <c r="E64" i="9"/>
  <c r="K31" i="3"/>
  <c r="F220" i="9"/>
  <c r="E184" i="9"/>
  <c r="F70" i="9"/>
  <c r="F78" i="9"/>
  <c r="F31" i="9"/>
  <c r="E280" i="9"/>
  <c r="I32" i="9"/>
  <c r="C179" i="9"/>
  <c r="C111" i="9"/>
  <c r="H237" i="9"/>
  <c r="N162" i="9"/>
  <c r="E80" i="9"/>
  <c r="I29" i="9"/>
  <c r="O35" i="3"/>
  <c r="H50" i="9"/>
  <c r="F144" i="9"/>
  <c r="E88" i="9"/>
  <c r="C188" i="9"/>
  <c r="H278" i="9"/>
  <c r="G74" i="3"/>
  <c r="I87" i="9"/>
  <c r="H229" i="9"/>
  <c r="E157" i="9"/>
  <c r="H227" i="9"/>
  <c r="I184" i="9"/>
  <c r="F74" i="9"/>
  <c r="H68" i="9"/>
  <c r="C157" i="9"/>
  <c r="C86" i="9"/>
  <c r="N136" i="9"/>
  <c r="F266" i="9"/>
  <c r="L269" i="9"/>
  <c r="G43" i="3"/>
  <c r="O60" i="9"/>
  <c r="K198" i="9"/>
  <c r="E250" i="9"/>
  <c r="K75" i="3"/>
  <c r="C149" i="9"/>
  <c r="L139" i="9"/>
  <c r="O141" i="9"/>
  <c r="H49" i="9"/>
  <c r="K47" i="3"/>
  <c r="N147" i="9"/>
  <c r="O240" i="9"/>
  <c r="K180" i="9"/>
  <c r="H224" i="9"/>
  <c r="N123" i="9"/>
  <c r="K27" i="9"/>
  <c r="L156" i="9"/>
  <c r="H254" i="9"/>
  <c r="L74" i="9"/>
  <c r="C242" i="9"/>
  <c r="L256" i="9"/>
  <c r="L264" i="9"/>
  <c r="N25" i="9"/>
  <c r="H104" i="9"/>
  <c r="H162" i="9"/>
  <c r="L68" i="9"/>
  <c r="E192" i="9"/>
  <c r="N262" i="9"/>
  <c r="H77" i="9"/>
  <c r="I152" i="9"/>
  <c r="K35" i="9"/>
  <c r="N119" i="9"/>
  <c r="C105" i="9"/>
  <c r="H71" i="9"/>
  <c r="N150" i="9"/>
  <c r="E266" i="9"/>
  <c r="F191" i="9"/>
  <c r="H257" i="9"/>
  <c r="F86" i="9"/>
  <c r="K257" i="9"/>
  <c r="G71" i="3"/>
  <c r="K271" i="9"/>
  <c r="O260" i="9"/>
  <c r="K32" i="3"/>
  <c r="O79" i="9"/>
  <c r="O225" i="9"/>
  <c r="N64" i="9"/>
  <c r="C240" i="9"/>
  <c r="C40" i="9"/>
  <c r="E104" i="9"/>
  <c r="K113" i="9"/>
  <c r="N212" i="9"/>
  <c r="I218" i="9"/>
  <c r="N223" i="9"/>
  <c r="N117" i="9"/>
  <c r="N128" i="9"/>
  <c r="E259" i="9"/>
  <c r="O69" i="9"/>
  <c r="E69" i="9"/>
  <c r="I214" i="9"/>
  <c r="K40" i="9"/>
  <c r="N235" i="9"/>
  <c r="N121" i="9"/>
  <c r="I63" i="9"/>
  <c r="C120" i="9"/>
  <c r="H33" i="9"/>
  <c r="K125" i="9"/>
  <c r="O218" i="9"/>
  <c r="C66" i="9"/>
  <c r="N140" i="9"/>
  <c r="F24" i="9"/>
  <c r="K67" i="3"/>
  <c r="K72" i="3"/>
  <c r="I22" i="9"/>
  <c r="F109" i="9"/>
  <c r="O265" i="9"/>
  <c r="I84" i="9"/>
  <c r="I122" i="9"/>
  <c r="N90" i="9"/>
  <c r="K65" i="9"/>
  <c r="E181" i="9"/>
  <c r="O213" i="9"/>
  <c r="F252" i="9"/>
  <c r="K118" i="9"/>
  <c r="E155" i="9"/>
  <c r="K262" i="9"/>
  <c r="E117" i="9"/>
  <c r="I191" i="9"/>
  <c r="F181" i="9"/>
  <c r="E26" i="9"/>
  <c r="N40" i="9"/>
  <c r="N102" i="9"/>
  <c r="K107" i="9"/>
  <c r="I118" i="9"/>
  <c r="K187" i="9"/>
  <c r="C138" i="9"/>
  <c r="C26" i="9"/>
  <c r="N241" i="9"/>
  <c r="E253" i="9"/>
  <c r="O197" i="9"/>
  <c r="G63" i="3"/>
  <c r="I267" i="9"/>
  <c r="H271" i="9"/>
  <c r="I39" i="9"/>
  <c r="O114" i="9"/>
  <c r="N213" i="9"/>
  <c r="L274" i="9"/>
  <c r="O125" i="9"/>
  <c r="F231" i="9"/>
  <c r="F38" i="9"/>
  <c r="O124" i="9"/>
  <c r="E119" i="9"/>
  <c r="H73" i="9"/>
  <c r="I174" i="9"/>
  <c r="K20" i="3"/>
  <c r="K128" i="9"/>
  <c r="F89" i="9"/>
  <c r="K73" i="3"/>
  <c r="N256" i="9"/>
  <c r="L250" i="9"/>
  <c r="O83" i="9"/>
  <c r="E174" i="9"/>
  <c r="L90" i="9"/>
  <c r="E32" i="9"/>
  <c r="N81" i="9"/>
  <c r="N118" i="9"/>
  <c r="G31" i="3"/>
  <c r="I148" i="9"/>
  <c r="N190" i="9"/>
  <c r="O118" i="9"/>
  <c r="N115" i="9"/>
  <c r="F33" i="9"/>
  <c r="N126" i="9"/>
  <c r="E159" i="9"/>
  <c r="E47" i="9"/>
  <c r="K18" i="5"/>
  <c r="O185" i="9"/>
  <c r="K201" i="9"/>
  <c r="I242" i="9"/>
  <c r="F73" i="9"/>
  <c r="H197" i="9"/>
  <c r="F221" i="9"/>
  <c r="F203" i="9"/>
  <c r="K139" i="9"/>
  <c r="H120" i="9"/>
  <c r="C109" i="9"/>
  <c r="O136" i="9"/>
  <c r="E175" i="9"/>
  <c r="O216" i="9"/>
  <c r="N152" i="9"/>
  <c r="N120" i="9"/>
  <c r="I44" i="9"/>
  <c r="O51" i="9"/>
  <c r="O86" i="9"/>
  <c r="H222" i="9"/>
  <c r="G69" i="3"/>
  <c r="C214" i="9"/>
  <c r="E38" i="9"/>
  <c r="K178" i="9"/>
  <c r="O256" i="9"/>
  <c r="F242" i="9"/>
  <c r="G66" i="3"/>
  <c r="K184" i="9"/>
  <c r="F274" i="9"/>
  <c r="C30" i="9"/>
  <c r="N186" i="9"/>
  <c r="O184" i="9"/>
  <c r="C277" i="9"/>
  <c r="H250" i="9"/>
  <c r="K31" i="9"/>
  <c r="N177" i="9"/>
  <c r="C25" i="9"/>
  <c r="N68" i="9"/>
  <c r="I258" i="9"/>
  <c r="H193" i="9"/>
  <c r="E139" i="9"/>
  <c r="H81" i="9"/>
  <c r="N48" i="9"/>
  <c r="L232" i="9"/>
  <c r="C187" i="9"/>
  <c r="C127" i="9"/>
  <c r="N69" i="9"/>
  <c r="O193" i="9"/>
  <c r="K22" i="5"/>
  <c r="E27" i="9"/>
  <c r="O226" i="9"/>
  <c r="C166" i="9"/>
  <c r="E66" i="9"/>
  <c r="N87" i="9"/>
  <c r="K108" i="9"/>
  <c r="E36" i="9"/>
  <c r="H147" i="9"/>
  <c r="E180" i="9"/>
  <c r="O66" i="3"/>
  <c r="O156" i="9"/>
  <c r="F256" i="9"/>
  <c r="O237" i="9"/>
  <c r="K237" i="9"/>
  <c r="H30" i="9"/>
  <c r="K174" i="9"/>
  <c r="O160" i="9"/>
  <c r="E72" i="9"/>
  <c r="O252" i="9"/>
  <c r="O139" i="9"/>
  <c r="L34" i="9"/>
  <c r="H27" i="9"/>
  <c r="K6" i="3"/>
  <c r="C32" i="9"/>
  <c r="H235" i="9"/>
  <c r="O272" i="9"/>
  <c r="N114" i="9"/>
  <c r="O175" i="9"/>
  <c r="O166" i="9"/>
  <c r="H46" i="9"/>
  <c r="L275" i="9"/>
  <c r="L188" i="9"/>
  <c r="O62" i="3"/>
  <c r="N202" i="9"/>
  <c r="E158" i="9"/>
  <c r="O149" i="9"/>
  <c r="L163" i="9"/>
  <c r="K212" i="9"/>
  <c r="K220" i="9"/>
  <c r="I279" i="9"/>
  <c r="O74" i="3"/>
  <c r="E125" i="9"/>
  <c r="I82" i="9"/>
  <c r="F140" i="9"/>
  <c r="C195" i="9"/>
  <c r="N85" i="9"/>
  <c r="H101" i="9"/>
  <c r="I239" i="9"/>
  <c r="O107" i="9"/>
  <c r="O241" i="9"/>
  <c r="H143" i="9"/>
  <c r="E46" i="9"/>
  <c r="E273" i="9"/>
  <c r="N251" i="9"/>
  <c r="N228" i="9"/>
  <c r="E98" i="9"/>
  <c r="O31" i="9"/>
  <c r="I166" i="9"/>
  <c r="L258" i="9"/>
  <c r="H252" i="9"/>
  <c r="F36" i="9"/>
  <c r="E226" i="9"/>
  <c r="N239" i="9"/>
  <c r="C65" i="9"/>
  <c r="C152" i="9"/>
  <c r="I138" i="9"/>
  <c r="F277" i="9"/>
  <c r="I150" i="9"/>
  <c r="K17" i="3"/>
  <c r="F186" i="9"/>
  <c r="O42" i="3"/>
  <c r="L80" i="9"/>
  <c r="O59" i="3"/>
  <c r="C69" i="9"/>
  <c r="I147" i="9"/>
  <c r="F124" i="9"/>
  <c r="I188" i="9"/>
  <c r="C45" i="9"/>
  <c r="E61" i="9"/>
  <c r="K45" i="9"/>
  <c r="N193" i="9"/>
  <c r="N275" i="9"/>
  <c r="F236" i="9"/>
  <c r="C191" i="9"/>
  <c r="E238" i="9"/>
  <c r="F267" i="9"/>
  <c r="L165" i="9"/>
  <c r="F71" i="9"/>
  <c r="H201" i="9"/>
  <c r="I72" i="9"/>
  <c r="F237" i="9"/>
  <c r="H136" i="9"/>
  <c r="F39" i="9"/>
  <c r="L77" i="9"/>
  <c r="I100" i="9"/>
  <c r="O110" i="9"/>
  <c r="N103" i="9"/>
  <c r="K35" i="3"/>
  <c r="H166" i="9"/>
  <c r="K51" i="9"/>
  <c r="C181" i="9"/>
  <c r="H280" i="9"/>
  <c r="N280" i="9"/>
  <c r="N258" i="9"/>
  <c r="F258" i="9"/>
  <c r="O36" i="3"/>
  <c r="H159" i="9"/>
  <c r="H261" i="9"/>
  <c r="C118" i="9"/>
  <c r="L108" i="9"/>
  <c r="O40" i="3"/>
  <c r="K136" i="9"/>
  <c r="F105" i="9"/>
  <c r="O277" i="9"/>
  <c r="L24" i="9"/>
  <c r="C276" i="9"/>
  <c r="K196" i="9"/>
  <c r="L157" i="9"/>
  <c r="O98" i="9"/>
  <c r="I204" i="9"/>
  <c r="C60" i="9"/>
  <c r="O179" i="9"/>
  <c r="H29" i="9"/>
  <c r="I47" i="9"/>
  <c r="E124" i="9"/>
  <c r="I176" i="9"/>
  <c r="L89" i="9"/>
  <c r="I26" i="9"/>
  <c r="E41" i="9"/>
  <c r="F259" i="9"/>
  <c r="C31" i="9"/>
  <c r="O200" i="9"/>
  <c r="L44" i="9"/>
  <c r="E182" i="9"/>
  <c r="I255" i="9"/>
  <c r="F260" i="9"/>
  <c r="H165" i="9"/>
  <c r="H45" i="9"/>
  <c r="O232" i="9"/>
  <c r="O163" i="9"/>
  <c r="K110" i="9"/>
  <c r="L181" i="9"/>
  <c r="N165" i="9"/>
  <c r="L186" i="9"/>
  <c r="F28" i="9"/>
  <c r="C236" i="9"/>
  <c r="O201" i="9"/>
  <c r="K219" i="9"/>
  <c r="H48" i="9"/>
  <c r="L204" i="9"/>
  <c r="H225" i="9"/>
  <c r="H195" i="9"/>
  <c r="C36" i="9"/>
  <c r="K280" i="9"/>
  <c r="E77" i="9"/>
  <c r="L268" i="9"/>
  <c r="C174" i="9"/>
  <c r="E102" i="9"/>
  <c r="H180" i="9"/>
  <c r="I259" i="9"/>
  <c r="L111" i="9"/>
  <c r="I223" i="9"/>
  <c r="N71" i="9"/>
  <c r="C184" i="9"/>
  <c r="K195" i="9"/>
  <c r="K52" i="9"/>
  <c r="E29" i="9"/>
  <c r="H264" i="9"/>
  <c r="F178" i="9"/>
  <c r="F184" i="9"/>
  <c r="F117" i="9"/>
  <c r="N144" i="9"/>
  <c r="C99" i="9"/>
  <c r="G68" i="3"/>
  <c r="K19" i="5"/>
  <c r="F268" i="9"/>
  <c r="F180" i="9"/>
  <c r="N221" i="9"/>
  <c r="L189" i="9"/>
  <c r="K63" i="9"/>
  <c r="H74" i="9"/>
  <c r="I101" i="9"/>
  <c r="C35" i="9"/>
  <c r="F214" i="9"/>
  <c r="L136" i="9"/>
  <c r="E191" i="9"/>
  <c r="C61" i="9"/>
  <c r="I41" i="9"/>
  <c r="C128" i="9"/>
  <c r="C112" i="9"/>
  <c r="F233" i="9"/>
  <c r="F150" i="9"/>
  <c r="L190" i="9"/>
  <c r="C115" i="9"/>
  <c r="H128" i="9"/>
  <c r="H269" i="9"/>
  <c r="N109" i="9"/>
  <c r="E200" i="9"/>
  <c r="K120" i="9"/>
  <c r="E143" i="9"/>
  <c r="N157" i="9"/>
  <c r="N188" i="9"/>
  <c r="C101" i="9"/>
  <c r="O273" i="9"/>
  <c r="H221" i="9"/>
  <c r="K146" i="9"/>
  <c r="F153" i="9"/>
  <c r="K19" i="3"/>
  <c r="K147" i="9"/>
  <c r="H156" i="9"/>
  <c r="K263" i="9"/>
  <c r="F255" i="9"/>
  <c r="K160" i="9"/>
  <c r="O26" i="9"/>
  <c r="O61" i="3"/>
  <c r="E37" i="9"/>
  <c r="H26" i="9"/>
  <c r="C180" i="9"/>
  <c r="L49" i="9"/>
  <c r="I185" i="9"/>
  <c r="O65" i="9"/>
  <c r="K74" i="3"/>
  <c r="N153" i="9"/>
  <c r="E202" i="9"/>
  <c r="C67" i="9"/>
  <c r="K10" i="3"/>
  <c r="N141" i="9"/>
  <c r="F72" i="9"/>
  <c r="K256" i="9"/>
  <c r="K202" i="9"/>
  <c r="F160" i="9"/>
  <c r="N49" i="9"/>
  <c r="K50" i="9"/>
  <c r="H231" i="9"/>
  <c r="I264" i="9"/>
  <c r="E179" i="9"/>
  <c r="L125" i="9"/>
  <c r="I254" i="9"/>
  <c r="H140" i="9"/>
  <c r="K34" i="9"/>
  <c r="K253" i="9"/>
  <c r="I23" i="9"/>
  <c r="N73" i="9"/>
  <c r="H47" i="9"/>
  <c r="C123" i="9"/>
  <c r="L177" i="9"/>
  <c r="O42" i="9"/>
  <c r="G123" i="9" l="1"/>
  <c r="M123" i="9"/>
  <c r="J123" i="9"/>
  <c r="D123" i="9"/>
  <c r="L10" i="3"/>
  <c r="M10" i="3"/>
  <c r="N10" i="3"/>
  <c r="J67" i="9"/>
  <c r="M67" i="9"/>
  <c r="G67" i="9"/>
  <c r="D67" i="9"/>
  <c r="N74" i="3"/>
  <c r="L74" i="3"/>
  <c r="M74" i="3"/>
  <c r="M180" i="9"/>
  <c r="D180" i="9"/>
  <c r="G180" i="9"/>
  <c r="J180" i="9"/>
  <c r="R61" i="3"/>
  <c r="P61" i="3"/>
  <c r="Q61" i="3"/>
  <c r="M19" i="3"/>
  <c r="N19" i="3"/>
  <c r="L19" i="3"/>
  <c r="J101" i="9"/>
  <c r="G101" i="9"/>
  <c r="M101" i="9"/>
  <c r="D101" i="9"/>
  <c r="D115" i="9"/>
  <c r="G115" i="9"/>
  <c r="M115" i="9"/>
  <c r="J115" i="9"/>
  <c r="M112" i="9"/>
  <c r="D112" i="9"/>
  <c r="G112" i="9"/>
  <c r="J112" i="9"/>
  <c r="G128" i="9"/>
  <c r="J128" i="9"/>
  <c r="M128" i="9"/>
  <c r="D128" i="9"/>
  <c r="J61" i="9"/>
  <c r="G61" i="9"/>
  <c r="M61" i="9"/>
  <c r="D61" i="9"/>
  <c r="L168" i="9"/>
  <c r="K168" i="9" s="1"/>
  <c r="J12" i="9" s="1"/>
  <c r="J35" i="9"/>
  <c r="G35" i="9"/>
  <c r="M35" i="9"/>
  <c r="D35" i="9"/>
  <c r="N19" i="5"/>
  <c r="M19" i="5"/>
  <c r="L19" i="5"/>
  <c r="H68" i="3"/>
  <c r="J68" i="3"/>
  <c r="I68" i="3"/>
  <c r="J99" i="9"/>
  <c r="G99" i="9"/>
  <c r="M99" i="9"/>
  <c r="D99" i="9"/>
  <c r="J184" i="9"/>
  <c r="D184" i="9"/>
  <c r="G184" i="9"/>
  <c r="M184" i="9"/>
  <c r="D174" i="9"/>
  <c r="J174" i="9"/>
  <c r="C206" i="9"/>
  <c r="M174" i="9"/>
  <c r="G174" i="9"/>
  <c r="G36" i="9"/>
  <c r="J36" i="9"/>
  <c r="D36" i="9"/>
  <c r="M36" i="9"/>
  <c r="G236" i="9"/>
  <c r="M236" i="9"/>
  <c r="D236" i="9"/>
  <c r="J236" i="9"/>
  <c r="J31" i="9"/>
  <c r="D31" i="9"/>
  <c r="M31" i="9"/>
  <c r="G31" i="9"/>
  <c r="J60" i="9"/>
  <c r="D60" i="9"/>
  <c r="M60" i="9"/>
  <c r="G60" i="9"/>
  <c r="C92" i="9"/>
  <c r="O130" i="9"/>
  <c r="N130" i="9" s="1"/>
  <c r="M6" i="9" s="1"/>
  <c r="M276" i="9"/>
  <c r="G276" i="9"/>
  <c r="J276" i="9"/>
  <c r="D276" i="9"/>
  <c r="Q40" i="3"/>
  <c r="P40" i="3"/>
  <c r="R40" i="3"/>
  <c r="J118" i="9"/>
  <c r="G118" i="9"/>
  <c r="M118" i="9"/>
  <c r="D118" i="9"/>
  <c r="P36" i="3"/>
  <c r="R36" i="3"/>
  <c r="Q36" i="3"/>
  <c r="G181" i="9"/>
  <c r="J181" i="9"/>
  <c r="D181" i="9"/>
  <c r="M181" i="9"/>
  <c r="L35" i="3"/>
  <c r="M35" i="3"/>
  <c r="N35" i="3"/>
  <c r="G191" i="9"/>
  <c r="M191" i="9"/>
  <c r="J191" i="9"/>
  <c r="D191" i="9"/>
  <c r="D45" i="9"/>
  <c r="M45" i="9"/>
  <c r="G45" i="9"/>
  <c r="J45" i="9"/>
  <c r="J69" i="9"/>
  <c r="D69" i="9"/>
  <c r="M69" i="9"/>
  <c r="G69" i="9"/>
  <c r="Q59" i="3"/>
  <c r="P59" i="3"/>
  <c r="R59" i="3"/>
  <c r="P42" i="3"/>
  <c r="R42" i="3"/>
  <c r="Q42" i="3"/>
  <c r="L17" i="3"/>
  <c r="M17" i="3"/>
  <c r="N17" i="3"/>
  <c r="M152" i="9"/>
  <c r="G152" i="9"/>
  <c r="D152" i="9"/>
  <c r="J152" i="9"/>
  <c r="M65" i="9"/>
  <c r="J65" i="9"/>
  <c r="D65" i="9"/>
  <c r="G65" i="9"/>
  <c r="G195" i="9"/>
  <c r="J195" i="9"/>
  <c r="M195" i="9"/>
  <c r="D195" i="9"/>
  <c r="R74" i="3"/>
  <c r="Q74" i="3"/>
  <c r="P74" i="3"/>
  <c r="R62" i="3"/>
  <c r="Q62" i="3"/>
  <c r="P62" i="3"/>
  <c r="D32" i="9"/>
  <c r="J32" i="9"/>
  <c r="M32" i="9"/>
  <c r="G32" i="9"/>
  <c r="N6" i="3"/>
  <c r="M6" i="3"/>
  <c r="L6" i="3"/>
  <c r="R66" i="3"/>
  <c r="Q66" i="3"/>
  <c r="P66" i="3"/>
  <c r="D166" i="9"/>
  <c r="G166" i="9"/>
  <c r="M166" i="9"/>
  <c r="J166" i="9"/>
  <c r="N22" i="5"/>
  <c r="L22" i="5"/>
  <c r="M22" i="5"/>
  <c r="M127" i="9"/>
  <c r="G127" i="9"/>
  <c r="J127" i="9"/>
  <c r="D127" i="9"/>
  <c r="G187" i="9"/>
  <c r="M187" i="9"/>
  <c r="J187" i="9"/>
  <c r="D187" i="9"/>
  <c r="D25" i="9"/>
  <c r="G25" i="9"/>
  <c r="J25" i="9"/>
  <c r="M25" i="9"/>
  <c r="M277" i="9"/>
  <c r="J277" i="9"/>
  <c r="G277" i="9"/>
  <c r="D277" i="9"/>
  <c r="M30" i="9"/>
  <c r="G30" i="9"/>
  <c r="D30" i="9"/>
  <c r="J30" i="9"/>
  <c r="I66" i="3"/>
  <c r="H66" i="3"/>
  <c r="J66" i="3"/>
  <c r="D214" i="9"/>
  <c r="M214" i="9"/>
  <c r="J214" i="9"/>
  <c r="G214" i="9"/>
  <c r="I69" i="3"/>
  <c r="H69" i="3"/>
  <c r="J69" i="3"/>
  <c r="O168" i="9"/>
  <c r="N168" i="9" s="1"/>
  <c r="M12" i="9" s="1"/>
  <c r="M109" i="9"/>
  <c r="D109" i="9"/>
  <c r="G109" i="9"/>
  <c r="J109" i="9"/>
  <c r="N18" i="5"/>
  <c r="L18" i="5"/>
  <c r="M18" i="5"/>
  <c r="I31" i="3"/>
  <c r="J31" i="3"/>
  <c r="H31" i="3"/>
  <c r="L282" i="9"/>
  <c r="K282" i="9" s="1"/>
  <c r="J14" i="9" s="1"/>
  <c r="N73" i="3"/>
  <c r="M73" i="3"/>
  <c r="L73" i="3"/>
  <c r="M20" i="3"/>
  <c r="N20" i="3"/>
  <c r="L20" i="3"/>
  <c r="I206" i="9"/>
  <c r="H206" i="9" s="1"/>
  <c r="G8" i="9" s="1"/>
  <c r="H63" i="3"/>
  <c r="J63" i="3"/>
  <c r="I63" i="3"/>
  <c r="M26" i="9"/>
  <c r="D26" i="9"/>
  <c r="J26" i="9"/>
  <c r="G26" i="9"/>
  <c r="M138" i="9"/>
  <c r="J138" i="9"/>
  <c r="G138" i="9"/>
  <c r="D138" i="9"/>
  <c r="I54" i="9"/>
  <c r="H54" i="9" s="1"/>
  <c r="G16" i="9" s="1"/>
  <c r="M72" i="3"/>
  <c r="N72" i="3"/>
  <c r="L72" i="3"/>
  <c r="M67" i="3"/>
  <c r="L67" i="3"/>
  <c r="N67" i="3"/>
  <c r="M66" i="9"/>
  <c r="D66" i="9"/>
  <c r="G66" i="9"/>
  <c r="J66" i="9"/>
  <c r="J120" i="9"/>
  <c r="G120" i="9"/>
  <c r="M120" i="9"/>
  <c r="D120" i="9"/>
  <c r="J40" i="9"/>
  <c r="M40" i="9"/>
  <c r="D40" i="9"/>
  <c r="G40" i="9"/>
  <c r="M240" i="9"/>
  <c r="G240" i="9"/>
  <c r="D240" i="9"/>
  <c r="J240" i="9"/>
  <c r="L32" i="3"/>
  <c r="N32" i="3"/>
  <c r="M32" i="3"/>
  <c r="J71" i="3"/>
  <c r="H71" i="3"/>
  <c r="I71" i="3"/>
  <c r="J105" i="9"/>
  <c r="M105" i="9"/>
  <c r="D105" i="9"/>
  <c r="G105" i="9"/>
  <c r="D242" i="9"/>
  <c r="G242" i="9"/>
  <c r="J242" i="9"/>
  <c r="M242" i="9"/>
  <c r="N47" i="3"/>
  <c r="M47" i="3"/>
  <c r="L47" i="3"/>
  <c r="G149" i="9"/>
  <c r="M149" i="9"/>
  <c r="J149" i="9"/>
  <c r="D149" i="9"/>
  <c r="L75" i="3"/>
  <c r="M75" i="3"/>
  <c r="N75" i="3"/>
  <c r="O92" i="9"/>
  <c r="N92" i="9" s="1"/>
  <c r="M4" i="9" s="1"/>
  <c r="J43" i="3"/>
  <c r="H43" i="3"/>
  <c r="I43" i="3"/>
  <c r="G86" i="9"/>
  <c r="J86" i="9"/>
  <c r="D86" i="9"/>
  <c r="M86" i="9"/>
  <c r="D157" i="9"/>
  <c r="M157" i="9"/>
  <c r="G157" i="9"/>
  <c r="J157" i="9"/>
  <c r="H74" i="3"/>
  <c r="I74" i="3"/>
  <c r="J74" i="3"/>
  <c r="M188" i="9"/>
  <c r="D188" i="9"/>
  <c r="G188" i="9"/>
  <c r="J188" i="9"/>
  <c r="P35" i="3"/>
  <c r="R35" i="3"/>
  <c r="Q35" i="3"/>
  <c r="J111" i="9"/>
  <c r="M111" i="9"/>
  <c r="D111" i="9"/>
  <c r="G111" i="9"/>
  <c r="G179" i="9"/>
  <c r="J179" i="9"/>
  <c r="D179" i="9"/>
  <c r="M179" i="9"/>
  <c r="L31" i="3"/>
  <c r="N31" i="3"/>
  <c r="M31" i="3"/>
  <c r="G64" i="9"/>
  <c r="M64" i="9"/>
  <c r="J64" i="9"/>
  <c r="D64" i="9"/>
  <c r="D270" i="9"/>
  <c r="G270" i="9"/>
  <c r="M270" i="9"/>
  <c r="J270" i="9"/>
  <c r="J234" i="9"/>
  <c r="D234" i="9"/>
  <c r="G234" i="9"/>
  <c r="M234" i="9"/>
  <c r="J280" i="9"/>
  <c r="M280" i="9"/>
  <c r="G280" i="9"/>
  <c r="D280" i="9"/>
  <c r="J251" i="9"/>
  <c r="D251" i="9"/>
  <c r="G251" i="9"/>
  <c r="M251" i="9"/>
  <c r="M268" i="9"/>
  <c r="J268" i="9"/>
  <c r="D268" i="9"/>
  <c r="G268" i="9"/>
  <c r="L18" i="3"/>
  <c r="N18" i="3"/>
  <c r="M18" i="3"/>
  <c r="G183" i="9"/>
  <c r="J183" i="9"/>
  <c r="M183" i="9"/>
  <c r="D183" i="9"/>
  <c r="L41" i="3"/>
  <c r="N41" i="3"/>
  <c r="M41" i="3"/>
  <c r="H73" i="3"/>
  <c r="J73" i="3"/>
  <c r="I73" i="3"/>
  <c r="H36" i="3"/>
  <c r="I36" i="3"/>
  <c r="J36" i="3"/>
  <c r="M68" i="9"/>
  <c r="D68" i="9"/>
  <c r="G68" i="9"/>
  <c r="J68" i="9"/>
  <c r="L92" i="9"/>
  <c r="K92" i="9" s="1"/>
  <c r="J4" i="9" s="1"/>
  <c r="J42" i="3"/>
  <c r="H42" i="3"/>
  <c r="I42" i="3"/>
  <c r="M220" i="9"/>
  <c r="J220" i="9"/>
  <c r="G220" i="9"/>
  <c r="D220" i="9"/>
  <c r="O206" i="9"/>
  <c r="N206" i="9" s="1"/>
  <c r="M8" i="9" s="1"/>
  <c r="G126" i="9"/>
  <c r="M126" i="9"/>
  <c r="J126" i="9"/>
  <c r="D126" i="9"/>
  <c r="M176" i="9"/>
  <c r="D176" i="9"/>
  <c r="J176" i="9"/>
  <c r="G176" i="9"/>
  <c r="D102" i="9"/>
  <c r="G102" i="9"/>
  <c r="M102" i="9"/>
  <c r="J102" i="9"/>
  <c r="J24" i="9"/>
  <c r="M24" i="9"/>
  <c r="D24" i="9"/>
  <c r="G24" i="9"/>
  <c r="D87" i="9"/>
  <c r="J87" i="9"/>
  <c r="M87" i="9"/>
  <c r="G87" i="9"/>
  <c r="G253" i="9"/>
  <c r="J253" i="9"/>
  <c r="M253" i="9"/>
  <c r="D253" i="9"/>
  <c r="M8" i="3"/>
  <c r="L8" i="3"/>
  <c r="N8" i="3"/>
  <c r="J85" i="9"/>
  <c r="D85" i="9"/>
  <c r="M85" i="9"/>
  <c r="G85" i="9"/>
  <c r="J143" i="9"/>
  <c r="D143" i="9"/>
  <c r="M143" i="9"/>
  <c r="G143" i="9"/>
  <c r="M43" i="3"/>
  <c r="L43" i="3"/>
  <c r="N43" i="3"/>
  <c r="D230" i="9"/>
  <c r="J230" i="9"/>
  <c r="M230" i="9"/>
  <c r="G230" i="9"/>
  <c r="G144" i="9"/>
  <c r="D144" i="9"/>
  <c r="M144" i="9"/>
  <c r="J144" i="9"/>
  <c r="G194" i="9"/>
  <c r="J194" i="9"/>
  <c r="M194" i="9"/>
  <c r="D194" i="9"/>
  <c r="P34" i="3"/>
  <c r="Q34" i="3"/>
  <c r="R34" i="3"/>
  <c r="J255" i="9"/>
  <c r="G255" i="9"/>
  <c r="M255" i="9"/>
  <c r="D255" i="9"/>
  <c r="G165" i="9"/>
  <c r="M165" i="9"/>
  <c r="D165" i="9"/>
  <c r="J165" i="9"/>
  <c r="J213" i="9"/>
  <c r="D213" i="9"/>
  <c r="M213" i="9"/>
  <c r="G213" i="9"/>
  <c r="I92" i="9"/>
  <c r="H92" i="9" s="1"/>
  <c r="G4" i="9" s="1"/>
  <c r="M42" i="3"/>
  <c r="L42" i="3"/>
  <c r="N42" i="3"/>
  <c r="F54" i="9"/>
  <c r="D154" i="9"/>
  <c r="J154" i="9"/>
  <c r="G154" i="9"/>
  <c r="M154" i="9"/>
  <c r="P72" i="3"/>
  <c r="R72" i="3"/>
  <c r="Q72" i="3"/>
  <c r="G70" i="9"/>
  <c r="M70" i="9"/>
  <c r="D70" i="9"/>
  <c r="J70" i="9"/>
  <c r="P32" i="3"/>
  <c r="Q32" i="3"/>
  <c r="R32" i="3"/>
  <c r="M217" i="9"/>
  <c r="G217" i="9"/>
  <c r="D217" i="9"/>
  <c r="J217" i="9"/>
  <c r="M21" i="3"/>
  <c r="N21" i="3"/>
  <c r="L21" i="3"/>
  <c r="M153" i="9"/>
  <c r="G153" i="9"/>
  <c r="D153" i="9"/>
  <c r="J153" i="9"/>
  <c r="I44" i="3"/>
  <c r="H44" i="3"/>
  <c r="J44" i="3"/>
  <c r="J175" i="9"/>
  <c r="M175" i="9"/>
  <c r="G175" i="9"/>
  <c r="D175" i="9"/>
  <c r="N45" i="3"/>
  <c r="L45" i="3"/>
  <c r="M45" i="3"/>
  <c r="G37" i="9"/>
  <c r="M37" i="9"/>
  <c r="D37" i="9"/>
  <c r="J37" i="9"/>
  <c r="J100" i="9"/>
  <c r="G100" i="9"/>
  <c r="D100" i="9"/>
  <c r="M100" i="9"/>
  <c r="D266" i="9"/>
  <c r="G266" i="9"/>
  <c r="M266" i="9"/>
  <c r="J266" i="9"/>
  <c r="D141" i="9"/>
  <c r="J141" i="9"/>
  <c r="M141" i="9"/>
  <c r="G141" i="9"/>
  <c r="H47" i="3"/>
  <c r="J47" i="3"/>
  <c r="I47" i="3"/>
  <c r="M122" i="9"/>
  <c r="D122" i="9"/>
  <c r="G122" i="9"/>
  <c r="J122" i="9"/>
  <c r="H59" i="3"/>
  <c r="I59" i="3"/>
  <c r="J59" i="3"/>
  <c r="N10" i="5"/>
  <c r="L10" i="5"/>
  <c r="M10" i="5"/>
  <c r="J44" i="9"/>
  <c r="D44" i="9"/>
  <c r="G44" i="9"/>
  <c r="M44" i="9"/>
  <c r="I50" i="3"/>
  <c r="J50" i="3"/>
  <c r="H50" i="3"/>
  <c r="D103" i="9"/>
  <c r="G103" i="9"/>
  <c r="J103" i="9"/>
  <c r="M103" i="9"/>
  <c r="J189" i="9"/>
  <c r="M189" i="9"/>
  <c r="G189" i="9"/>
  <c r="D189" i="9"/>
  <c r="R60" i="3"/>
  <c r="P60" i="3"/>
  <c r="Q60" i="3"/>
  <c r="M81" i="9"/>
  <c r="G81" i="9"/>
  <c r="J81" i="9"/>
  <c r="D81" i="9"/>
  <c r="F206" i="9"/>
  <c r="E206" i="9" s="1"/>
  <c r="D8" i="9" s="1"/>
  <c r="J33" i="3"/>
  <c r="H33" i="3"/>
  <c r="I33" i="3"/>
  <c r="G272" i="9"/>
  <c r="M272" i="9"/>
  <c r="D272" i="9"/>
  <c r="J272" i="9"/>
  <c r="D42" i="9"/>
  <c r="J42" i="9"/>
  <c r="M42" i="9"/>
  <c r="G42" i="9"/>
  <c r="G186" i="9"/>
  <c r="D186" i="9"/>
  <c r="J186" i="9"/>
  <c r="M186" i="9"/>
  <c r="J163" i="9"/>
  <c r="D163" i="9"/>
  <c r="G163" i="9"/>
  <c r="M163" i="9"/>
  <c r="P33" i="3"/>
  <c r="R33" i="3"/>
  <c r="Q33" i="3"/>
  <c r="D278" i="9"/>
  <c r="M278" i="9"/>
  <c r="J278" i="9"/>
  <c r="G278" i="9"/>
  <c r="I130" i="9"/>
  <c r="H130" i="9" s="1"/>
  <c r="G6" i="9" s="1"/>
  <c r="P31" i="3"/>
  <c r="Q31" i="3"/>
  <c r="R31" i="3"/>
  <c r="I49" i="3"/>
  <c r="H49" i="3"/>
  <c r="J49" i="3"/>
  <c r="N61" i="3"/>
  <c r="L61" i="3"/>
  <c r="M61" i="3"/>
  <c r="J197" i="9"/>
  <c r="D197" i="9"/>
  <c r="M197" i="9"/>
  <c r="G197" i="9"/>
  <c r="D113" i="9"/>
  <c r="M113" i="9"/>
  <c r="G113" i="9"/>
  <c r="J113" i="9"/>
  <c r="J56" i="3"/>
  <c r="I56" i="3"/>
  <c r="H56" i="3"/>
  <c r="G76" i="9"/>
  <c r="M76" i="9"/>
  <c r="J76" i="9"/>
  <c r="D76" i="9"/>
  <c r="L8" i="5"/>
  <c r="M8" i="5"/>
  <c r="N8" i="5"/>
  <c r="D252" i="9"/>
  <c r="G252" i="9"/>
  <c r="J252" i="9"/>
  <c r="M252" i="9"/>
  <c r="P67" i="3"/>
  <c r="R67" i="3"/>
  <c r="Q67" i="3"/>
  <c r="L130" i="9"/>
  <c r="K130" i="9" s="1"/>
  <c r="J6" i="9" s="1"/>
  <c r="O54" i="9"/>
  <c r="N54" i="9" s="1"/>
  <c r="M16" i="9" s="1"/>
  <c r="J262" i="9"/>
  <c r="M262" i="9"/>
  <c r="D262" i="9"/>
  <c r="G262" i="9"/>
  <c r="M36" i="3"/>
  <c r="L36" i="3"/>
  <c r="N36" i="3"/>
  <c r="J267" i="9"/>
  <c r="D267" i="9"/>
  <c r="G267" i="9"/>
  <c r="M267" i="9"/>
  <c r="J226" i="9"/>
  <c r="G226" i="9"/>
  <c r="D226" i="9"/>
  <c r="M226" i="9"/>
  <c r="M279" i="9"/>
  <c r="D279" i="9"/>
  <c r="J279" i="9"/>
  <c r="G279" i="9"/>
  <c r="M66" i="3"/>
  <c r="N66" i="3"/>
  <c r="L66" i="3"/>
  <c r="D140" i="9"/>
  <c r="M140" i="9"/>
  <c r="G140" i="9"/>
  <c r="J140" i="9"/>
  <c r="G204" i="9"/>
  <c r="M204" i="9"/>
  <c r="J204" i="9"/>
  <c r="D204" i="9"/>
  <c r="N13" i="5"/>
  <c r="M13" i="5"/>
  <c r="L13" i="5"/>
  <c r="G124" i="9"/>
  <c r="D124" i="9"/>
  <c r="J124" i="9"/>
  <c r="M124" i="9"/>
  <c r="I168" i="9"/>
  <c r="H168" i="9" s="1"/>
  <c r="G12" i="9" s="1"/>
  <c r="D62" i="9"/>
  <c r="J62" i="9"/>
  <c r="M62" i="9"/>
  <c r="G62" i="9"/>
  <c r="D148" i="9"/>
  <c r="G148" i="9"/>
  <c r="J148" i="9"/>
  <c r="M148" i="9"/>
  <c r="P50" i="3"/>
  <c r="R50" i="3"/>
  <c r="Q50" i="3"/>
  <c r="D196" i="9"/>
  <c r="M196" i="9"/>
  <c r="J196" i="9"/>
  <c r="G196" i="9"/>
  <c r="J71" i="9"/>
  <c r="D71" i="9"/>
  <c r="G71" i="9"/>
  <c r="M71" i="9"/>
  <c r="D218" i="9"/>
  <c r="M218" i="9"/>
  <c r="J218" i="9"/>
  <c r="G218" i="9"/>
  <c r="M43" i="9"/>
  <c r="D43" i="9"/>
  <c r="G43" i="9"/>
  <c r="J43" i="9"/>
  <c r="J198" i="9"/>
  <c r="D198" i="9"/>
  <c r="G198" i="9"/>
  <c r="M198" i="9"/>
  <c r="D47" i="9"/>
  <c r="J47" i="9"/>
  <c r="G47" i="9"/>
  <c r="M47" i="9"/>
  <c r="I38" i="3"/>
  <c r="H38" i="3"/>
  <c r="J38" i="3"/>
  <c r="F244" i="9"/>
  <c r="E244" i="9" s="1"/>
  <c r="D10" i="9" s="1"/>
  <c r="N9" i="3"/>
  <c r="L9" i="3"/>
  <c r="M9" i="3"/>
  <c r="J108" i="9"/>
  <c r="D108" i="9"/>
  <c r="M108" i="9"/>
  <c r="G108" i="9"/>
  <c r="P57" i="3"/>
  <c r="Q57" i="3"/>
  <c r="R57" i="3"/>
  <c r="G107" i="9"/>
  <c r="J107" i="9"/>
  <c r="D107" i="9"/>
  <c r="M107" i="9"/>
  <c r="M64" i="3"/>
  <c r="N64" i="3"/>
  <c r="L64" i="3"/>
  <c r="J212" i="9"/>
  <c r="D212" i="9"/>
  <c r="C244" i="9"/>
  <c r="G212" i="9"/>
  <c r="M212" i="9"/>
  <c r="D142" i="9"/>
  <c r="M142" i="9"/>
  <c r="J142" i="9"/>
  <c r="G142" i="9"/>
  <c r="M23" i="3"/>
  <c r="L23" i="3"/>
  <c r="N23" i="3"/>
  <c r="G271" i="9"/>
  <c r="M271" i="9"/>
  <c r="D271" i="9"/>
  <c r="J271" i="9"/>
  <c r="D145" i="9"/>
  <c r="M145" i="9"/>
  <c r="G145" i="9"/>
  <c r="J145" i="9"/>
  <c r="J259" i="9"/>
  <c r="G259" i="9"/>
  <c r="D259" i="9"/>
  <c r="M259" i="9"/>
  <c r="R70" i="3"/>
  <c r="Q70" i="3"/>
  <c r="P70" i="3"/>
  <c r="M71" i="3"/>
  <c r="N71" i="3"/>
  <c r="L71" i="3"/>
  <c r="M106" i="9"/>
  <c r="J106" i="9"/>
  <c r="D106" i="9"/>
  <c r="G106" i="9"/>
  <c r="G239" i="9"/>
  <c r="M239" i="9"/>
  <c r="J239" i="9"/>
  <c r="D239" i="9"/>
  <c r="D156" i="9"/>
  <c r="M156" i="9"/>
  <c r="G156" i="9"/>
  <c r="J156" i="9"/>
  <c r="G202" i="9"/>
  <c r="M202" i="9"/>
  <c r="J202" i="9"/>
  <c r="D202" i="9"/>
  <c r="D227" i="9"/>
  <c r="J227" i="9"/>
  <c r="M227" i="9"/>
  <c r="G227" i="9"/>
  <c r="D275" i="9"/>
  <c r="J275" i="9"/>
  <c r="M275" i="9"/>
  <c r="G275" i="9"/>
  <c r="D231" i="9"/>
  <c r="J231" i="9"/>
  <c r="M231" i="9"/>
  <c r="G231" i="9"/>
  <c r="J233" i="9"/>
  <c r="G233" i="9"/>
  <c r="M233" i="9"/>
  <c r="D233" i="9"/>
  <c r="M22" i="3"/>
  <c r="L22" i="3"/>
  <c r="N22" i="3"/>
  <c r="L44" i="3"/>
  <c r="M44" i="3"/>
  <c r="N44" i="3"/>
  <c r="N34" i="3"/>
  <c r="L34" i="3"/>
  <c r="M34" i="3"/>
  <c r="N13" i="3"/>
  <c r="L13" i="3"/>
  <c r="M13" i="3"/>
  <c r="J257" i="9"/>
  <c r="M257" i="9"/>
  <c r="D257" i="9"/>
  <c r="G257" i="9"/>
  <c r="I64" i="3"/>
  <c r="J64" i="3"/>
  <c r="H64" i="3"/>
  <c r="L15" i="5"/>
  <c r="N15" i="5"/>
  <c r="M15" i="5"/>
  <c r="N39" i="3"/>
  <c r="M39" i="3"/>
  <c r="L39" i="3"/>
  <c r="D273" i="9"/>
  <c r="M273" i="9"/>
  <c r="J273" i="9"/>
  <c r="G273" i="9"/>
  <c r="J29" i="9"/>
  <c r="D29" i="9"/>
  <c r="G29" i="9"/>
  <c r="M29" i="9"/>
  <c r="H60" i="3"/>
  <c r="I60" i="3"/>
  <c r="J60" i="3"/>
  <c r="J28" i="9"/>
  <c r="G28" i="9"/>
  <c r="D28" i="9"/>
  <c r="M28" i="9"/>
  <c r="M200" i="9"/>
  <c r="D200" i="9"/>
  <c r="J200" i="9"/>
  <c r="G200" i="9"/>
  <c r="J37" i="3"/>
  <c r="I37" i="3"/>
  <c r="H37" i="3"/>
  <c r="N7" i="3"/>
  <c r="L7" i="3"/>
  <c r="M7" i="3"/>
  <c r="M14" i="5"/>
  <c r="L14" i="5"/>
  <c r="N14" i="5"/>
  <c r="H61" i="3"/>
  <c r="I61" i="3"/>
  <c r="J61" i="3"/>
  <c r="D79" i="9"/>
  <c r="G79" i="9"/>
  <c r="M79" i="9"/>
  <c r="J79" i="9"/>
  <c r="L57" i="3"/>
  <c r="M57" i="3"/>
  <c r="N57" i="3"/>
  <c r="D160" i="9"/>
  <c r="J160" i="9"/>
  <c r="G160" i="9"/>
  <c r="M160" i="9"/>
  <c r="Q46" i="3"/>
  <c r="P46" i="3"/>
  <c r="R46" i="3"/>
  <c r="D125" i="9"/>
  <c r="J125" i="9"/>
  <c r="M125" i="9"/>
  <c r="G125" i="9"/>
  <c r="G104" i="9"/>
  <c r="M104" i="9"/>
  <c r="D104" i="9"/>
  <c r="J104" i="9"/>
  <c r="Q41" i="3"/>
  <c r="R41" i="3"/>
  <c r="P41" i="3"/>
  <c r="G116" i="9"/>
  <c r="J116" i="9"/>
  <c r="D116" i="9"/>
  <c r="M116" i="9"/>
  <c r="L9" i="5"/>
  <c r="N9" i="5"/>
  <c r="M9" i="5"/>
  <c r="M62" i="3"/>
  <c r="N62" i="3"/>
  <c r="L62" i="3"/>
  <c r="J264" i="9"/>
  <c r="D264" i="9"/>
  <c r="M264" i="9"/>
  <c r="G264" i="9"/>
  <c r="G48" i="9"/>
  <c r="D48" i="9"/>
  <c r="J48" i="9"/>
  <c r="M48" i="9"/>
  <c r="G203" i="9"/>
  <c r="M203" i="9"/>
  <c r="D203" i="9"/>
  <c r="J203" i="9"/>
  <c r="R75" i="3"/>
  <c r="P75" i="3"/>
  <c r="Q75" i="3"/>
  <c r="J193" i="9"/>
  <c r="G193" i="9"/>
  <c r="M193" i="9"/>
  <c r="D193" i="9"/>
  <c r="F282" i="9"/>
  <c r="E282" i="9" s="1"/>
  <c r="D14" i="9" s="1"/>
  <c r="J65" i="3"/>
  <c r="I65" i="3"/>
  <c r="H65" i="3"/>
  <c r="D159" i="9"/>
  <c r="G159" i="9"/>
  <c r="J159" i="9"/>
  <c r="M159" i="9"/>
  <c r="M225" i="9"/>
  <c r="J225" i="9"/>
  <c r="D225" i="9"/>
  <c r="G225" i="9"/>
  <c r="J35" i="3"/>
  <c r="I35" i="3"/>
  <c r="H35" i="3"/>
  <c r="D72" i="9"/>
  <c r="J72" i="9"/>
  <c r="M72" i="9"/>
  <c r="G72" i="9"/>
  <c r="M114" i="9"/>
  <c r="G114" i="9"/>
  <c r="J114" i="9"/>
  <c r="D114" i="9"/>
  <c r="M161" i="9"/>
  <c r="D161" i="9"/>
  <c r="G161" i="9"/>
  <c r="J161" i="9"/>
  <c r="M256" i="9"/>
  <c r="D256" i="9"/>
  <c r="J256" i="9"/>
  <c r="G256" i="9"/>
  <c r="G254" i="9"/>
  <c r="M254" i="9"/>
  <c r="J254" i="9"/>
  <c r="D254" i="9"/>
  <c r="M137" i="9"/>
  <c r="G137" i="9"/>
  <c r="D137" i="9"/>
  <c r="J137" i="9"/>
  <c r="G192" i="9"/>
  <c r="J192" i="9"/>
  <c r="D192" i="9"/>
  <c r="M192" i="9"/>
  <c r="N33" i="3"/>
  <c r="L33" i="3"/>
  <c r="M33" i="3"/>
  <c r="F92" i="9"/>
  <c r="E92" i="9" s="1"/>
  <c r="D4" i="9" s="1"/>
  <c r="F168" i="9"/>
  <c r="E168" i="9" s="1"/>
  <c r="D12" i="9" s="1"/>
  <c r="G52" i="9"/>
  <c r="M52" i="9"/>
  <c r="J52" i="9"/>
  <c r="D52" i="9"/>
  <c r="R58" i="3"/>
  <c r="P58" i="3"/>
  <c r="Q58" i="3"/>
  <c r="D185" i="9"/>
  <c r="M185" i="9"/>
  <c r="J185" i="9"/>
  <c r="G185" i="9"/>
  <c r="N60" i="3"/>
  <c r="M60" i="3"/>
  <c r="L60" i="3"/>
  <c r="M89" i="9"/>
  <c r="J89" i="9"/>
  <c r="G89" i="9"/>
  <c r="D89" i="9"/>
  <c r="G178" i="9"/>
  <c r="M178" i="9"/>
  <c r="J178" i="9"/>
  <c r="D178" i="9"/>
  <c r="D241" i="9"/>
  <c r="M241" i="9"/>
  <c r="G241" i="9"/>
  <c r="J241" i="9"/>
  <c r="J261" i="9"/>
  <c r="G261" i="9"/>
  <c r="M261" i="9"/>
  <c r="D261" i="9"/>
  <c r="P71" i="3"/>
  <c r="Q71" i="3"/>
  <c r="R71" i="3"/>
  <c r="M56" i="3"/>
  <c r="L56" i="3"/>
  <c r="N56" i="3"/>
  <c r="J22" i="9"/>
  <c r="D22" i="9"/>
  <c r="C54" i="9"/>
  <c r="G22" i="9"/>
  <c r="M22" i="9"/>
  <c r="I75" i="3"/>
  <c r="H75" i="3"/>
  <c r="J75" i="3"/>
  <c r="N24" i="5"/>
  <c r="M24" i="5"/>
  <c r="L24" i="5"/>
  <c r="G117" i="9"/>
  <c r="J117" i="9"/>
  <c r="M117" i="9"/>
  <c r="D117" i="9"/>
  <c r="D216" i="9"/>
  <c r="J216" i="9"/>
  <c r="G216" i="9"/>
  <c r="M216" i="9"/>
  <c r="J110" i="9"/>
  <c r="M110" i="9"/>
  <c r="D110" i="9"/>
  <c r="G110" i="9"/>
  <c r="R39" i="3"/>
  <c r="P39" i="3"/>
  <c r="Q39" i="3"/>
  <c r="G177" i="9"/>
  <c r="J177" i="9"/>
  <c r="M177" i="9"/>
  <c r="D177" i="9"/>
  <c r="G219" i="9"/>
  <c r="M219" i="9"/>
  <c r="J219" i="9"/>
  <c r="D219" i="9"/>
  <c r="M38" i="9"/>
  <c r="G38" i="9"/>
  <c r="D38" i="9"/>
  <c r="J38" i="9"/>
  <c r="N6" i="5"/>
  <c r="L6" i="5"/>
  <c r="M6" i="5"/>
  <c r="D51" i="9"/>
  <c r="M51" i="9"/>
  <c r="J51" i="9"/>
  <c r="G51" i="9"/>
  <c r="J269" i="9"/>
  <c r="M269" i="9"/>
  <c r="G269" i="9"/>
  <c r="D269" i="9"/>
  <c r="L69" i="3"/>
  <c r="M69" i="3"/>
  <c r="N69" i="3"/>
  <c r="M46" i="3"/>
  <c r="N46" i="3"/>
  <c r="L46" i="3"/>
  <c r="M7" i="5"/>
  <c r="N7" i="5"/>
  <c r="L7" i="5"/>
  <c r="J228" i="9"/>
  <c r="D228" i="9"/>
  <c r="M228" i="9"/>
  <c r="G228" i="9"/>
  <c r="D164" i="9"/>
  <c r="J164" i="9"/>
  <c r="M164" i="9"/>
  <c r="G164" i="9"/>
  <c r="M83" i="9"/>
  <c r="J83" i="9"/>
  <c r="G83" i="9"/>
  <c r="D83" i="9"/>
  <c r="H58" i="3"/>
  <c r="J58" i="3"/>
  <c r="I58" i="3"/>
  <c r="J50" i="9"/>
  <c r="M50" i="9"/>
  <c r="D50" i="9"/>
  <c r="G50" i="9"/>
  <c r="I282" i="9"/>
  <c r="H282" i="9" s="1"/>
  <c r="G14" i="9" s="1"/>
  <c r="L37" i="3"/>
  <c r="M37" i="3"/>
  <c r="N37" i="3"/>
  <c r="G150" i="9"/>
  <c r="M150" i="9"/>
  <c r="J150" i="9"/>
  <c r="D150" i="9"/>
  <c r="J80" i="9"/>
  <c r="M80" i="9"/>
  <c r="G80" i="9"/>
  <c r="D80" i="9"/>
  <c r="P68" i="3"/>
  <c r="R68" i="3"/>
  <c r="Q68" i="3"/>
  <c r="J34" i="3"/>
  <c r="I34" i="3"/>
  <c r="H34" i="3"/>
  <c r="D235" i="9"/>
  <c r="J235" i="9"/>
  <c r="G235" i="9"/>
  <c r="M235" i="9"/>
  <c r="D222" i="9"/>
  <c r="G222" i="9"/>
  <c r="J222" i="9"/>
  <c r="M222" i="9"/>
  <c r="L12" i="3"/>
  <c r="N12" i="3"/>
  <c r="M12" i="3"/>
  <c r="L63" i="3"/>
  <c r="N63" i="3"/>
  <c r="M63" i="3"/>
  <c r="C168" i="9"/>
  <c r="J136" i="9"/>
  <c r="G136" i="9"/>
  <c r="M136" i="9"/>
  <c r="D136" i="9"/>
  <c r="G151" i="9"/>
  <c r="M151" i="9"/>
  <c r="J151" i="9"/>
  <c r="D151" i="9"/>
  <c r="G250" i="9"/>
  <c r="M250" i="9"/>
  <c r="C282" i="9"/>
  <c r="D250" i="9"/>
  <c r="J250" i="9"/>
  <c r="P65" i="3"/>
  <c r="R65" i="3"/>
  <c r="Q65" i="3"/>
  <c r="D119" i="9"/>
  <c r="J119" i="9"/>
  <c r="G119" i="9"/>
  <c r="M119" i="9"/>
  <c r="M265" i="9"/>
  <c r="J265" i="9"/>
  <c r="D265" i="9"/>
  <c r="G265" i="9"/>
  <c r="G147" i="9"/>
  <c r="D147" i="9"/>
  <c r="M147" i="9"/>
  <c r="J147" i="9"/>
  <c r="I48" i="3"/>
  <c r="H48" i="3"/>
  <c r="J48" i="3"/>
  <c r="O282" i="9"/>
  <c r="N282" i="9" s="1"/>
  <c r="M14" i="9" s="1"/>
  <c r="L20" i="5"/>
  <c r="N20" i="5"/>
  <c r="M20" i="5"/>
  <c r="P45" i="3"/>
  <c r="R45" i="3"/>
  <c r="Q45" i="3"/>
  <c r="G75" i="9"/>
  <c r="M75" i="9"/>
  <c r="D75" i="9"/>
  <c r="J75" i="9"/>
  <c r="D215" i="9"/>
  <c r="G215" i="9"/>
  <c r="M215" i="9"/>
  <c r="J215" i="9"/>
  <c r="J70" i="3"/>
  <c r="I70" i="3"/>
  <c r="H70" i="3"/>
  <c r="D82" i="9"/>
  <c r="M82" i="9"/>
  <c r="J82" i="9"/>
  <c r="G82" i="9"/>
  <c r="G88" i="9"/>
  <c r="M88" i="9"/>
  <c r="D88" i="9"/>
  <c r="J88" i="9"/>
  <c r="M48" i="3"/>
  <c r="L48" i="3"/>
  <c r="N48" i="3"/>
  <c r="G73" i="9"/>
  <c r="M73" i="9"/>
  <c r="J73" i="9"/>
  <c r="D73" i="9"/>
  <c r="C130" i="9"/>
  <c r="M98" i="9"/>
  <c r="G98" i="9"/>
  <c r="J98" i="9"/>
  <c r="D98" i="9"/>
  <c r="D77" i="9"/>
  <c r="G77" i="9"/>
  <c r="J77" i="9"/>
  <c r="M77" i="9"/>
  <c r="I41" i="3"/>
  <c r="J41" i="3"/>
  <c r="H41" i="3"/>
  <c r="J229" i="9"/>
  <c r="G229" i="9"/>
  <c r="D229" i="9"/>
  <c r="M229" i="9"/>
  <c r="M146" i="9"/>
  <c r="J146" i="9"/>
  <c r="G146" i="9"/>
  <c r="D146" i="9"/>
  <c r="D155" i="9"/>
  <c r="G155" i="9"/>
  <c r="M155" i="9"/>
  <c r="J155" i="9"/>
  <c r="D182" i="9"/>
  <c r="J182" i="9"/>
  <c r="M182" i="9"/>
  <c r="G182" i="9"/>
  <c r="I40" i="3"/>
  <c r="J40" i="3"/>
  <c r="H40" i="3"/>
  <c r="N17" i="5"/>
  <c r="L17" i="5"/>
  <c r="M17" i="5"/>
  <c r="G190" i="9"/>
  <c r="M190" i="9"/>
  <c r="J190" i="9"/>
  <c r="D190" i="9"/>
  <c r="N38" i="3"/>
  <c r="L38" i="3"/>
  <c r="M38" i="3"/>
  <c r="M50" i="3"/>
  <c r="N50" i="3"/>
  <c r="L50" i="3"/>
  <c r="D238" i="9"/>
  <c r="M238" i="9"/>
  <c r="G238" i="9"/>
  <c r="J238" i="9"/>
  <c r="L11" i="3"/>
  <c r="N11" i="3"/>
  <c r="M11" i="3"/>
  <c r="P73" i="3"/>
  <c r="R73" i="3"/>
  <c r="Q73" i="3"/>
  <c r="N15" i="3"/>
  <c r="M15" i="3"/>
  <c r="L15" i="3"/>
  <c r="P63" i="3"/>
  <c r="Q63" i="3"/>
  <c r="R63" i="3"/>
  <c r="Q38" i="3"/>
  <c r="P38" i="3"/>
  <c r="R38" i="3"/>
  <c r="R43" i="3"/>
  <c r="Q43" i="3"/>
  <c r="P43" i="3"/>
  <c r="J46" i="9"/>
  <c r="G46" i="9"/>
  <c r="M46" i="9"/>
  <c r="D46" i="9"/>
  <c r="I244" i="9"/>
  <c r="H244" i="9" s="1"/>
  <c r="G10" i="9" s="1"/>
  <c r="R56" i="3"/>
  <c r="P56" i="3"/>
  <c r="Q56" i="3"/>
  <c r="M41" i="9"/>
  <c r="J41" i="9"/>
  <c r="G41" i="9"/>
  <c r="D41" i="9"/>
  <c r="L54" i="9"/>
  <c r="K54" i="9" s="1"/>
  <c r="J16" i="9" s="1"/>
  <c r="J67" i="3"/>
  <c r="I67" i="3"/>
  <c r="H67" i="3"/>
  <c r="J57" i="3"/>
  <c r="I57" i="3"/>
  <c r="H57" i="3"/>
  <c r="D139" i="9"/>
  <c r="J139" i="9"/>
  <c r="G139" i="9"/>
  <c r="M139" i="9"/>
  <c r="G199" i="9"/>
  <c r="M199" i="9"/>
  <c r="J199" i="9"/>
  <c r="D199" i="9"/>
  <c r="P48" i="3"/>
  <c r="Q48" i="3"/>
  <c r="R48" i="3"/>
  <c r="M201" i="9"/>
  <c r="G201" i="9"/>
  <c r="J201" i="9"/>
  <c r="D201" i="9"/>
  <c r="D274" i="9"/>
  <c r="M274" i="9"/>
  <c r="J274" i="9"/>
  <c r="G274" i="9"/>
  <c r="J39" i="9"/>
  <c r="D39" i="9"/>
  <c r="M39" i="9"/>
  <c r="G39" i="9"/>
  <c r="Q49" i="3"/>
  <c r="R49" i="3"/>
  <c r="P49" i="3"/>
  <c r="D162" i="9"/>
  <c r="G162" i="9"/>
  <c r="J162" i="9"/>
  <c r="M162" i="9"/>
  <c r="M33" i="9"/>
  <c r="J33" i="9"/>
  <c r="G33" i="9"/>
  <c r="D33" i="9"/>
  <c r="J49" i="9"/>
  <c r="G49" i="9"/>
  <c r="D49" i="9"/>
  <c r="M49" i="9"/>
  <c r="D121" i="9"/>
  <c r="G121" i="9"/>
  <c r="M121" i="9"/>
  <c r="J121" i="9"/>
  <c r="L59" i="3"/>
  <c r="M59" i="3"/>
  <c r="N59" i="3"/>
  <c r="D74" i="9"/>
  <c r="G74" i="9"/>
  <c r="J74" i="9"/>
  <c r="M74" i="9"/>
  <c r="L244" i="9"/>
  <c r="K244" i="9" s="1"/>
  <c r="J10" i="9" s="1"/>
  <c r="M78" i="9"/>
  <c r="D78" i="9"/>
  <c r="G78" i="9"/>
  <c r="J78" i="9"/>
  <c r="J221" i="9"/>
  <c r="G221" i="9"/>
  <c r="D221" i="9"/>
  <c r="M221" i="9"/>
  <c r="N16" i="3"/>
  <c r="L16" i="3"/>
  <c r="M16" i="3"/>
  <c r="J63" i="9"/>
  <c r="M63" i="9"/>
  <c r="D63" i="9"/>
  <c r="G63" i="9"/>
  <c r="G260" i="9"/>
  <c r="D260" i="9"/>
  <c r="M260" i="9"/>
  <c r="J260" i="9"/>
  <c r="I72" i="3"/>
  <c r="J72" i="3"/>
  <c r="H72" i="3"/>
  <c r="M25" i="3"/>
  <c r="N25" i="3"/>
  <c r="L25" i="3"/>
  <c r="R47" i="3"/>
  <c r="Q47" i="3"/>
  <c r="P47" i="3"/>
  <c r="J34" i="9"/>
  <c r="M34" i="9"/>
  <c r="G34" i="9"/>
  <c r="D34" i="9"/>
  <c r="J32" i="3"/>
  <c r="H32" i="3"/>
  <c r="I32" i="3"/>
  <c r="N65" i="3"/>
  <c r="M65" i="3"/>
  <c r="L65" i="3"/>
  <c r="P37" i="3"/>
  <c r="R37" i="3"/>
  <c r="Q37" i="3"/>
  <c r="F130" i="9"/>
  <c r="E130" i="9" s="1"/>
  <c r="D6" i="9" s="1"/>
  <c r="N25" i="5"/>
  <c r="L25" i="5"/>
  <c r="M25" i="5"/>
  <c r="D237" i="9"/>
  <c r="M237" i="9"/>
  <c r="J237" i="9"/>
  <c r="G237" i="9"/>
  <c r="M84" i="9"/>
  <c r="G84" i="9"/>
  <c r="D84" i="9"/>
  <c r="J84" i="9"/>
  <c r="I46" i="3"/>
  <c r="H46" i="3"/>
  <c r="J46" i="3"/>
  <c r="M70" i="3"/>
  <c r="N70" i="3"/>
  <c r="L70" i="3"/>
  <c r="M16" i="5"/>
  <c r="N16" i="5"/>
  <c r="L16" i="5"/>
  <c r="M27" i="9"/>
  <c r="G27" i="9"/>
  <c r="J27" i="9"/>
  <c r="D27" i="9"/>
  <c r="D258" i="9"/>
  <c r="G258" i="9"/>
  <c r="J258" i="9"/>
  <c r="M258" i="9"/>
  <c r="L58" i="3"/>
  <c r="M58" i="3"/>
  <c r="N58" i="3"/>
  <c r="G224" i="9"/>
  <c r="M224" i="9"/>
  <c r="D224" i="9"/>
  <c r="J224" i="9"/>
  <c r="D232" i="9"/>
  <c r="M232" i="9"/>
  <c r="J232" i="9"/>
  <c r="G232" i="9"/>
  <c r="J90" i="9"/>
  <c r="G90" i="9"/>
  <c r="D90" i="9"/>
  <c r="M90" i="9"/>
  <c r="L206" i="9"/>
  <c r="K206" i="9" s="1"/>
  <c r="J8" i="9" s="1"/>
  <c r="M24" i="3"/>
  <c r="N24" i="3"/>
  <c r="L24" i="3"/>
  <c r="J45" i="3"/>
  <c r="H45" i="3"/>
  <c r="I45" i="3"/>
  <c r="D263" i="9"/>
  <c r="G263" i="9"/>
  <c r="M263" i="9"/>
  <c r="J263" i="9"/>
  <c r="I39" i="3"/>
  <c r="J39" i="3"/>
  <c r="H39" i="3"/>
  <c r="R69" i="3"/>
  <c r="Q69" i="3"/>
  <c r="P69" i="3"/>
  <c r="M223" i="9"/>
  <c r="G223" i="9"/>
  <c r="J223" i="9"/>
  <c r="D223" i="9"/>
  <c r="L12" i="5"/>
  <c r="M12" i="5"/>
  <c r="N12" i="5"/>
  <c r="P44" i="3"/>
  <c r="R44" i="3"/>
  <c r="Q44" i="3"/>
  <c r="M40" i="3"/>
  <c r="N40" i="3"/>
  <c r="L40" i="3"/>
  <c r="P64" i="3"/>
  <c r="Q64" i="3"/>
  <c r="R64" i="3"/>
  <c r="G23" i="9"/>
  <c r="J23" i="9"/>
  <c r="D23" i="9"/>
  <c r="M23" i="9"/>
  <c r="N23" i="5"/>
  <c r="M23" i="5"/>
  <c r="L23" i="5"/>
  <c r="M49" i="3"/>
  <c r="N49" i="3"/>
  <c r="L49" i="3"/>
  <c r="M21" i="5"/>
  <c r="L21" i="5"/>
  <c r="N21" i="5"/>
  <c r="G158" i="9"/>
  <c r="M158" i="9"/>
  <c r="J158" i="9"/>
  <c r="D158" i="9"/>
  <c r="M14" i="3"/>
  <c r="L14" i="3"/>
  <c r="N14" i="3"/>
  <c r="I62" i="3"/>
  <c r="H62" i="3"/>
  <c r="J62" i="3"/>
  <c r="M68" i="3"/>
  <c r="N68" i="3"/>
  <c r="L68" i="3"/>
  <c r="N11" i="5"/>
  <c r="L11" i="5"/>
  <c r="M11" i="5"/>
  <c r="O244" i="9"/>
  <c r="N244" i="9" s="1"/>
  <c r="M10" i="9" s="1"/>
  <c r="J130" i="9" l="1"/>
  <c r="D130" i="9"/>
  <c r="J282" i="9"/>
  <c r="D282" i="9"/>
  <c r="D168" i="9"/>
  <c r="D54" i="9"/>
  <c r="D244" i="9"/>
  <c r="G92" i="9"/>
  <c r="G206" i="9"/>
  <c r="D206" i="9"/>
  <c r="G282" i="9"/>
  <c r="G130" i="9"/>
  <c r="M168" i="9"/>
  <c r="M54" i="9"/>
  <c r="J54" i="9"/>
  <c r="M244" i="9"/>
  <c r="J244" i="9"/>
  <c r="M92" i="9"/>
  <c r="M206" i="9"/>
  <c r="M130" i="9"/>
  <c r="M282" i="9"/>
  <c r="G168" i="9"/>
  <c r="G54" i="9"/>
  <c r="G244" i="9"/>
  <c r="B10" i="9"/>
  <c r="E54" i="9"/>
  <c r="D16" i="9" s="1"/>
  <c r="B12" i="9" s="1"/>
  <c r="B3" i="9"/>
  <c r="B6" i="9"/>
  <c r="B14" i="9"/>
  <c r="B15" i="9"/>
  <c r="B5" i="9"/>
  <c r="B16" i="9"/>
  <c r="B4" i="9"/>
  <c r="B11" i="9"/>
  <c r="B7" i="9"/>
  <c r="B13" i="9"/>
  <c r="B8" i="9"/>
  <c r="B9" i="9"/>
  <c r="D92" i="9"/>
  <c r="J168" i="9"/>
  <c r="J92" i="9"/>
  <c r="J206" i="9"/>
</calcChain>
</file>

<file path=xl/sharedStrings.xml><?xml version="1.0" encoding="utf-8"?>
<sst xmlns="http://schemas.openxmlformats.org/spreadsheetml/2006/main" count="9227" uniqueCount="365">
  <si>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</si>
  <si>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</si>
  <si>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</si>
  <si>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</si>
  <si>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</si>
  <si>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</si>
  <si>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</si>
  <si>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</si>
  <si>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</si>
  <si>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</si>
  <si>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</si>
  <si>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</si>
  <si>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</si>
  <si>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</si>
  <si>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</si>
  <si>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</si>
  <si>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</si>
  <si>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</si>
  <si>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</si>
  <si>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</si>
  <si>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</si>
  <si>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</si>
  <si>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</si>
  <si>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</si>
  <si>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</si>
  <si>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</si>
  <si>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</si>
  <si>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</si>
  <si>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</si>
  <si>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</si>
  <si>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</si>
  <si>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</si>
  <si>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</si>
  <si>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</si>
  <si>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</si>
  <si>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</si>
  <si>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</si>
  <si>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</si>
  <si>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</si>
  <si>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</si>
  <si>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</si>
  <si>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</si>
  <si>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</si>
  <si>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</si>
  <si>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</si>
  <si>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</si>
  <si>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</si>
  <si>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</si>
  <si>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</si>
  <si>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</si>
  <si>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</si>
  <si>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</si>
  <si>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</si>
  <si>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</si>
  <si>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</si>
  <si>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</si>
  <si>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</si>
  <si>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</si>
  <si>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</si>
  <si>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</si>
  <si>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</si>
  <si>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</si>
  <si>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</si>
  <si>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</si>
  <si>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</si>
  <si>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</si>
  <si>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</si>
  <si>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</si>
  <si>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</si>
  <si>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</si>
  <si>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</si>
  <si>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</si>
  <si>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</si>
  <si>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</si>
  <si>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</si>
  <si>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</si>
  <si>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</si>
  <si>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</si>
  <si>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</si>
  <si>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</si>
  <si>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</si>
  <si>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</si>
  <si>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</si>
  <si>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</si>
  <si>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</si>
  <si>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</si>
  <si>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</si>
  <si>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</si>
  <si>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</si>
  <si>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</si>
  <si>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</si>
  <si>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</si>
  <si>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</si>
  <si>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</si>
  <si>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</si>
  <si>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</si>
  <si>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</si>
  <si>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</si>
  <si>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</si>
  <si>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</si>
  <si>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</si>
  <si>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</si>
  <si>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</si>
  <si>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</si>
  <si>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</si>
  <si>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</si>
  <si>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</si>
  <si>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</si>
  <si>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</si>
  <si>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</si>
  <si>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</si>
  <si>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</si>
  <si>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</si>
  <si>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</si>
  <si>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</si>
  <si>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</si>
  <si>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</si>
  <si>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</si>
  <si>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</si>
  <si>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</si>
  <si>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</si>
  <si>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</si>
  <si>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</si>
  <si>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</si>
  <si>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</si>
  <si>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</si>
  <si>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</si>
  <si>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</si>
  <si>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</si>
  <si>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</si>
  <si>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</si>
  <si>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</si>
  <si>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</si>
  <si>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</si>
  <si>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</si>
  <si>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</si>
  <si>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</si>
  <si>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</si>
  <si>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</si>
  <si>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</si>
  <si>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</si>
  <si>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</si>
  <si>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</si>
  <si>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</si>
  <si>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</si>
  <si>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</si>
  <si>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</si>
  <si>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</si>
  <si>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</si>
  <si>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</si>
  <si>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</si>
  <si>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</si>
  <si>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</si>
  <si>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</si>
  <si>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</si>
  <si>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</si>
  <si>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</si>
  <si>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</si>
  <si>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</si>
  <si>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</si>
  <si>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</si>
  <si>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</si>
  <si>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</si>
  <si>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</si>
  <si>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</si>
  <si>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</si>
  <si>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</si>
  <si>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</si>
  <si>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</si>
  <si>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</si>
  <si>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</si>
  <si>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</si>
  <si>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</si>
  <si>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</si>
  <si>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</si>
  <si>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</si>
  <si>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</si>
  <si>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</si>
  <si>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</si>
  <si>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</si>
  <si>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</si>
  <si>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</si>
  <si>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</si>
  <si>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</si>
  <si>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</si>
  <si>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</si>
  <si>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</si>
  <si>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</si>
  <si>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</si>
  <si>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</si>
  <si>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</si>
  <si>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</si>
  <si>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</si>
  <si>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</si>
  <si>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</si>
  <si>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</si>
  <si>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</si>
  <si>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</si>
  <si>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</si>
  <si>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</si>
  <si>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</si>
  <si>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</si>
  <si>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</si>
  <si>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</si>
  <si>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</si>
  <si>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</si>
  <si>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</si>
  <si>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</si>
  <si>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</si>
  <si>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</si>
  <si>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</si>
  <si>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</si>
  <si>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</si>
  <si>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</si>
  <si>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</si>
  <si>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</si>
  <si>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</si>
  <si>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</si>
  <si>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</si>
  <si>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</si>
  <si>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</si>
  <si>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</si>
  <si>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</si>
  <si>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</si>
  <si>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</si>
  <si>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</si>
  <si>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</si>
  <si>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</si>
  <si>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</si>
  <si>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</si>
  <si>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</si>
  <si>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</si>
  <si>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</si>
  <si>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</si>
  <si>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</si>
  <si>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</si>
  <si>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</si>
  <si>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</si>
  <si>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</si>
  <si>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</si>
  <si>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</si>
  <si>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</si>
  <si>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</si>
  <si>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</si>
  <si>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</si>
  <si>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</si>
  <si>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</si>
  <si>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</si>
  <si>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</si>
  <si>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</si>
  <si>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</si>
  <si>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</si>
  <si>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</si>
  <si>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</si>
  <si>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</si>
  <si>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</si>
  <si>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</si>
  <si>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</si>
  <si>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</si>
  <si>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</si>
  <si>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</si>
  <si>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</si>
  <si>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</si>
  <si>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</si>
  <si>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</si>
  <si>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</si>
  <si>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</si>
  <si>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</si>
  <si>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</si>
  <si>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</si>
  <si>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</si>
  <si>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</si>
  <si>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</si>
  <si>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</si>
  <si>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</si>
  <si>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</si>
  <si>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</si>
  <si>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</si>
  <si>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</si>
  <si>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</si>
  <si>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</si>
  <si>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</si>
  <si>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</si>
  <si>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</si>
  <si>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</si>
  <si>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</si>
  <si>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</si>
  <si>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</si>
  <si>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</si>
  <si>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</si>
  <si>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</si>
  <si>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</si>
  <si>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</si>
  <si>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</si>
  <si>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</si>
  <si>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</si>
  <si>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</si>
  <si>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</si>
  <si>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</si>
  <si>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</si>
  <si>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</si>
  <si>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</si>
  <si>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</si>
  <si>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</si>
  <si>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</si>
  <si>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</si>
  <si>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</si>
  <si>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</si>
  <si>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</si>
  <si>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</si>
  <si>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</si>
  <si>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</si>
  <si>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</si>
  <si>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</si>
  <si>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</si>
  <si>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</si>
  <si>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</si>
  <si>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</si>
  <si>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</si>
  <si>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</si>
  <si>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</si>
  <si>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</si>
  <si>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</si>
  <si>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</si>
  <si>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</si>
  <si>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</si>
  <si>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</si>
  <si>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</si>
  <si>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</si>
  <si>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</si>
  <si>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</si>
  <si>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</si>
  <si>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</si>
  <si>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</si>
  <si>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</si>
  <si>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</si>
  <si>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</si>
  <si>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</si>
  <si>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</si>
  <si>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</si>
  <si>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</si>
  <si>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</si>
  <si>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</si>
  <si>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</si>
  <si>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</si>
  <si>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</si>
  <si>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</si>
  <si>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</si>
  <si>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</si>
  <si>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</si>
  <si>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</si>
  <si>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</si>
  <si>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</si>
  <si>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</si>
  <si>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</si>
  <si>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</si>
  <si>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</si>
  <si>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</si>
  <si>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</si>
  <si>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</si>
  <si>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</si>
  <si>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</si>
  <si>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</si>
  <si>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2021.06.21</t>
    <phoneticPr fontId="1" type="noConversion"/>
  </si>
  <si>
    <t>2021.06.22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</si>
</sst>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54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1D71C007-5571-4F90-A26B-5CF565BDE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4DBBDC88-3B49-46F0-A88A-81F68E72C3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46611263-0ACA-4264-A79F-7B4C2D087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83E6ABD5-40D2-4B62-8B18-F84BBEDA2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92269098-DD6D-4165-9DB8-F02D23F5D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D633984F-116A-46CA-9132-1F7816FDF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40583CD2-D73F-4AAD-8736-E44C5EF3A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A77E6EAF-8907-40AB-BA34-315CA136CD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9A79E0E7-5E43-4856-AAF1-B094E410C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7D6A6A06-81C6-48E7-99D2-EFAD2E3A8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524F4209-1699-4913-9CD1-9D74BBF62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E640429F-4C5F-40D0-A99B-241C333D7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F9F996B3-39E4-4A55-B65F-405EDB883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ED9BD2AD-6C4B-4FFE-B33D-E2A0BE3CE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9829F7D1-81EB-4A54-BD86-B85FB8045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44D970DB-F2CB-4CD7-BFBF-39CFEDF58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9231881B-958A-47A6-BB9E-BBD38200B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8ADB159D-0C33-4BF2-B68F-1AE716DBD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131F4B5F-2204-4F74-A41C-E7557D74D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C029311E-8C14-4668-B63C-9E6E28FC6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FE82674E-E52E-4ABA-A833-B47A44BF9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34200922-6F7D-4795-A405-6B4E8D7B3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19FCB97B-7D4F-4B54-BA35-0F839114C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821AD957-19FF-4B32-A484-726F7FE3D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AD3BEFBD-7AEB-4410-A840-0D939340B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E2863705-A7D5-40E2-A1B2-821AC4FC4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A0CD8E77-4F79-4E70-84BC-92AADF557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D2E071D-AE2A-4E4F-AEA4-2D195E36A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CDBF3A1C-537E-47A2-BB38-BFD902E3CC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18127161-D297-4057-94C4-AA585A275F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3E7C4CF6-1904-40E1-9D86-D540E35DE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158B50D1-19C7-4F7D-9DF4-6B08367BA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C4617D56-2F6D-408A-890D-1E67531AF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764FA864-9F39-45EF-A54D-7BB319F91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9D20A8CC-0922-4EB4-B848-B33099C30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760459E5-3553-4773-955F-637A80DBF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53271F5A-8CC0-491C-92DD-08FF8596F2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D92990F4-D7AD-4F30-80FD-1AD5E25F9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6D17E3E-D26C-49BA-A609-F5CAF8993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DF89FB04-1192-4644-97F1-319EF16A9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5696233E-76C9-4CC8-95C9-6A8ADD7C6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76DD35DF-726C-4502-B96A-45BBA6DF8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F1456DE2-203D-4681-86CD-DAACCF8D0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DD219762-6666-49A6-8B2A-1E41B750C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BBCDB38-C61C-48F1-88CB-4D57CAB34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962953C3-AD06-4FC3-BEA0-3E8B92874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6A3EAFB-B88D-4F3B-8076-6E09C4B42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DC45B322-44D3-4419-ADB5-9978879BF0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12F586FA-BDA0-4013-9AF1-A1D6F4085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DBA8D23E-26BF-43C2-893D-FF306304D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E887D908-81B1-4960-B7E0-525439D5F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8C954E94-00B1-42AA-AA37-E5CE969AA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546731EC-88DE-4BAE-8E0F-6AD68312F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C6934A40-3C0D-4F8F-A5FA-1D30BCCC0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DFD5C1D4-7ADF-4820-AC81-8A94ADF12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48AB6272-A60A-4466-BBCE-C7BAF4C637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7D25FF9A-BB8A-4173-99E2-28137BDF9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AD3B6304-ADE4-4AE4-A067-163C4367C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32B52D67-E93D-4889-8977-18658E4A2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1321F36E-5030-4B96-AE64-02632046C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90B3DBBD-7782-4F76-931A-027EBE5CB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DD62BA68-3DF7-4400-9CEE-64C0CEEE7B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46544ADF-1E2C-46DE-A585-FDCB8744C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AA6F5463-0EA9-4B01-BAC5-CDF85CF61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A49219F4-AF5D-4A6E-B9E8-659F42EC3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5FC84AC9-702B-43D0-8E00-1873D501C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88AC1522-87FB-4C14-8BEE-B499EC16F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CB31418E-2740-4FDE-8A4D-4B4A49B4B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652AAFBA-8764-41F2-83C7-8789EB013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C5F00D50-66FA-45DD-936C-D1E31BBB0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A02C850E-A6B9-47FC-9526-926B1D30C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2BD068BA-68F0-47D7-BC22-044F1F957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A2CE6474-A664-47C9-9D76-E62A8B141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C3668159-7CD5-4A2C-8522-EDA0AF087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3D17FF-1FFF-403F-B78F-FCD9015D0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15F41D4-8BF7-4790-B6B1-124F51DD40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36BD2A9A-EEB0-438F-B087-1F4F6B0E9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5C47771B-2D27-468E-A736-3271F42BE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C45DF9B4-4650-4C8B-9388-3828B9EAF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E7F9CE8C-58B7-47DE-96F8-A28EEB11A6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3F7E8A5E-E545-4EEB-B392-0BDBCEB2A1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F32C4677-04A5-403A-8DAD-10E5C9404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CFCA3801-3F21-4899-93FD-0DFD717E8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42B41DC6-B12C-4C9D-99A1-F78A90109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C0849F9C-362D-4C01-834B-1A1FCFAD8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F8191611-AD1B-46DD-89E3-D5810A2588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CC700160-BD25-432E-BB2A-2E4F1DED8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82F0FCE4-B9E5-4CD0-9E73-A0FA7E02E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84D47BDF-FF91-480B-8262-859DD4456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9EB07A4E-A00E-44A3-A501-3F532F919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328DB6F2-6B21-44A3-AC76-E60BD3D8E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37F29E92-8A71-48AD-BF6F-F20F6EF8E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5C1CCDCB-7824-4CA8-98DF-E72DE1C3D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6B8BF373-0DB6-4B5F-B893-5673CD183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C787D7EA-89F0-429F-9D2A-04C1CC885C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8FBBEB02-DE62-4572-8788-2C847543B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B1A06E62-398A-4329-B56B-4D772D8F86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6F8C5B89-0533-475D-AC15-CA171AF29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B73D5C87-9210-403C-ABE7-798E6CEA2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85E9CB7A-88BE-4991-BDED-244BABF60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14B83784-EF0D-4724-BB8F-21F3DBF40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55FD253E-BA37-4FFA-A7A2-46EA797B8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D62BE665-DA8C-47E9-BC55-F8B64BA10C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E8280109-86D7-4EF2-9B84-451CB0BE9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7BC8395D-E066-48F7-8B46-4ACD5942A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13106921-5E0B-4C9C-93F2-01D415585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7397F5DF-1F44-4088-AD17-B315295E3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9330B7FC-A9B5-4FA8-A320-73E2685D7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61E3486B-6577-486D-AF5F-6984F03B5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7A2C0EBB-3550-4BA5-96F2-25EE7A105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62700D7E-D16A-4043-A492-0E9481BDE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CFC8936E-91D2-4351-A204-F1B923403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54156BE8-80F6-41EB-A787-8124CBB62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14807A52-DE65-49BE-8CDD-91A0AF747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E357709B-D82C-4221-9059-A9C8C3149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A5B2D370-2C6B-4CD1-93C4-704AFE22E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89B5725E-4529-48CA-A8EB-46095D714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9D114B2-ABC3-4174-90D3-58A64285D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113C856D-E084-4A46-97AD-0D98BCB2F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E0B21E68-BC07-46C1-9841-C116A95CF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5E8FD779-FE04-47AE-AAE9-A24B17644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20DB5CEA-6CB0-4CF7-8B62-B4C5AC1FE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DC6AA35D-C471-4CE4-9AD8-D3D5D6906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788C8047-06AD-451C-8C8B-62C98F26A7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8E4C85F0-C19A-4085-B215-68651FD00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252A58B7-D1F0-48BE-9F0C-B0DA81B10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1C87A6D7-27A8-482C-9C08-9A8A3613B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3AD50A4E-0DF9-408C-931F-1B24D3E29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32D09F3-9925-4979-A4E0-C7C2C3055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117A9F96-06B4-49D0-ABD6-7F684CC38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C5704E7E-8F35-41B6-8C71-6BA15782A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96B48BBF-3D77-42E4-BDC5-F13BC14D6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E3E67385-068A-42A8-91F9-8866A1FC8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77326FA-C7D6-48DA-87EC-508EF5D22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5B7A65BF-99D9-497C-9721-EF47A8C41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BAB09C92-0813-4291-9681-35850ED71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9A9B08C0-51D1-405B-A3D0-2CDF1292E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7E5C64BD-998B-443A-9105-1BB884877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47769FA-CE42-4B1A-A4DB-E5378A2A0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6F517990-CA47-456E-8278-3548F24768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44287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" t="s">
        <v>3</v>
      </c>
      <c r="B2" s="254" t="s">
        <v>4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4" t="s">
        <v>7</v>
      </c>
      <c r="B3" s="260" t="s">
        <v>8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4"/>
      <c r="I3" s="265"/>
      <c r="J3" s="4" t="s">
        <v>7</v>
      </c>
      <c r="K3" s="260" t="s">
        <v>9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0" t="s">
        <v>12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13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0" t="s">
        <v>16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4"/>
      <c r="I5" s="265"/>
      <c r="J5" s="4" t="s">
        <v>15</v>
      </c>
      <c r="K5" s="260" t="s">
        <v>17</v>
      </c>
      <c r="L5" s="261"/>
      <c r="M5" s="261"/>
      <c r="N5" s="261"/>
      <c r="O5" s="262"/>
    </row>
    <row r="6" spans="1:19">
      <c r="A6" s="4" t="s">
        <v>18</v>
      </c>
      <c r="B6" s="260" t="s">
        <v>19</v>
      </c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20</v>
      </c>
      <c r="L6" s="261"/>
      <c r="M6" s="261"/>
      <c r="N6" s="261"/>
      <c r="O6" s="262"/>
    </row>
    <row r="7" spans="1:19" ht="17.25" thickBot="1">
      <c r="A7" s="4" t="s">
        <v>21</v>
      </c>
      <c r="B7" s="260" t="s">
        <v>22</v>
      </c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4"/>
      <c r="I7" s="265"/>
      <c r="J7" s="4" t="s">
        <v>21</v>
      </c>
      <c r="K7" s="260" t="s">
        <v>23</v>
      </c>
      <c r="L7" s="261"/>
      <c r="M7" s="261"/>
      <c r="N7" s="261"/>
      <c r="O7" s="262"/>
    </row>
    <row r="8" spans="1:19" ht="17.25" thickBot="1">
      <c r="A8" s="4" t="s">
        <v>24</v>
      </c>
      <c r="B8" s="260" t="s">
        <v>25</v>
      </c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 t="s">
        <v>26</v>
      </c>
      <c r="L8" s="261"/>
      <c r="M8" s="261"/>
      <c r="N8" s="261"/>
      <c r="O8" s="262"/>
      <c r="Q8" s="248" t="s">
        <v>27</v>
      </c>
      <c r="R8" s="250"/>
    </row>
    <row r="9" spans="1:19" ht="17.25" thickBot="1">
      <c r="A9" s="4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4"/>
      <c r="I9" s="265"/>
      <c r="J9" s="4" t="s">
        <v>28</v>
      </c>
      <c r="K9" s="260" t="s">
        <v>288</v>
      </c>
      <c r="L9" s="261"/>
      <c r="M9" s="261"/>
      <c r="N9" s="261"/>
      <c r="O9" s="262"/>
      <c r="Q9" s="2" t="s">
        <v>29</v>
      </c>
      <c r="R9" s="6">
        <v>10</v>
      </c>
    </row>
    <row r="10" spans="1:19">
      <c r="A10" s="4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/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7" t="s">
        <v>32</v>
      </c>
      <c r="B11" s="266"/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4"/>
      <c r="I11" s="265"/>
      <c r="J11" s="7" t="s">
        <v>32</v>
      </c>
      <c r="K11" s="266"/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11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270" t="s">
        <v>39</v>
      </c>
      <c r="B15" s="281" t="str">
        <f>TEXT($G$1, "[$-ko-KR]yyyy-mm-dd(ddd) ") &amp; "오전 00:00"</f>
        <v>2021-04-01(목) 오전 00:00</v>
      </c>
      <c r="C15" s="282"/>
      <c r="D15" s="271" t="str">
        <f>TEXT($G$1, "[$-ko-KR]yyyy-mm-dd(ddd) ") &amp; "오후 14:00"</f>
        <v>2021-04-01(목) 오후 14:00</v>
      </c>
      <c r="E15" s="272"/>
      <c r="F15" s="273"/>
      <c r="G15" s="271" t="str">
        <f>TEXT($G$1, "[$-ko-KR]yyyy-mm-dd(ddd) ") &amp; "오후 19:00"</f>
        <v>2021-04-01(목) 오후 19:00</v>
      </c>
      <c r="H15" s="272"/>
      <c r="I15" s="273"/>
      <c r="J15" s="271" t="str">
        <f>TEXT($G$1, "[$-ko-KR]yyyy-mm-dd(ddd) ") &amp; "오후 21:00"</f>
        <v>2021-04-01(목) 오후 21:00</v>
      </c>
      <c r="K15" s="272"/>
      <c r="L15" s="273"/>
      <c r="M15" s="271" t="str">
        <f>TEXT($G$1+1, "[$-ko-KR]yyyy-mm-dd(ddd) ") &amp; "오전 00:00"</f>
        <v>2021-04-02(금) 오전 00:00</v>
      </c>
      <c r="N15" s="272"/>
      <c r="O15" s="273"/>
      <c r="Q15" s="269"/>
      <c r="R15" s="269"/>
      <c r="S15" s="269"/>
    </row>
    <row r="16" spans="1:19" ht="17.25" customHeight="1" thickBot="1">
      <c r="A16" s="270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9"/>
      <c r="R17" s="269"/>
      <c r="S17" s="26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9"/>
      <c r="R18" s="269"/>
      <c r="S18" s="26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4"/>
      <c r="R19" s="274"/>
      <c r="S19" s="27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4"/>
      <c r="R20" s="274"/>
      <c r="S20" s="27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4"/>
      <c r="R21" s="274"/>
      <c r="S21" s="27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26" t="s">
        <v>42</v>
      </c>
      <c r="B37" s="305">
        <v>300000</v>
      </c>
      <c r="C37" s="306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11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292" t="s">
        <v>55</v>
      </c>
      <c r="B42" s="294" t="str">
        <f>TEXT($G$1, "[$-ko-KR]yyyy-mm-dd(ddd) ") &amp; "오전 00:00"</f>
        <v>2021-04-01(목) 오전 00:00</v>
      </c>
      <c r="C42" s="295"/>
      <c r="D42" s="271" t="str">
        <f>TEXT($G$1, "[$-ko-KR]yyyy-mm-dd(ddd) ") &amp; "오후 14:00"</f>
        <v>2021-04-01(목) 오후 14:00</v>
      </c>
      <c r="E42" s="272"/>
      <c r="F42" s="273"/>
      <c r="G42" s="271" t="str">
        <f>TEXT($G$1, "[$-ko-KR]yyyy-mm-dd(ddd) ") &amp; "오후 19:00"</f>
        <v>2021-04-01(목) 오후 19:00</v>
      </c>
      <c r="H42" s="272"/>
      <c r="I42" s="273"/>
      <c r="J42" s="271" t="str">
        <f>TEXT($G$1, "[$-ko-KR]yyyy-mm-dd(ddd) ") &amp; "오후 21:00"</f>
        <v>2021-04-01(목) 오후 21:00</v>
      </c>
      <c r="K42" s="272"/>
      <c r="L42" s="273"/>
      <c r="M42" s="271" t="str">
        <f>TEXT($G$1+1, "[$-ko-KR]yyyy-mm-dd(ddd) ") &amp; "오전 00:00"</f>
        <v>2021-04-02(금) 오전 00:00</v>
      </c>
      <c r="N42" s="272"/>
      <c r="O42" s="273"/>
      <c r="Q42" s="269"/>
      <c r="R42" s="269"/>
      <c r="S42" s="269"/>
    </row>
    <row r="43" spans="1:19" ht="17.25" customHeight="1" thickBot="1">
      <c r="A43" s="293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9"/>
      <c r="R44" s="269"/>
      <c r="S44" s="26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9"/>
      <c r="R45" s="269"/>
      <c r="S45" s="26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4"/>
      <c r="R46" s="274"/>
      <c r="S46" s="27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4"/>
      <c r="R47" s="274"/>
      <c r="S47" s="27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4"/>
      <c r="R48" s="274"/>
      <c r="S48" s="27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4"/>
      <c r="R49" s="274"/>
      <c r="S49" s="27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4"/>
      <c r="R50" s="274"/>
      <c r="S50" s="27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4"/>
      <c r="R51" s="274"/>
      <c r="S51" s="27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3"/>
      <c r="R53" s="284"/>
      <c r="S53" s="28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6"/>
      <c r="R54" s="287"/>
      <c r="S54" s="28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9"/>
      <c r="R55" s="290"/>
      <c r="S55" s="29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4"/>
      <c r="R56" s="274"/>
      <c r="S56" s="27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9"/>
      <c r="R57" s="269"/>
      <c r="S57" s="26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9"/>
      <c r="R58" s="269"/>
      <c r="S58" s="26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4"/>
      <c r="R59" s="274"/>
      <c r="S59" s="27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4"/>
      <c r="R60" s="274"/>
      <c r="S60" s="27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4"/>
      <c r="R61" s="274"/>
      <c r="S61" s="27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6"/>
      <c r="R62" s="297"/>
      <c r="S62" s="298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9"/>
      <c r="R63" s="300"/>
      <c r="S63" s="301"/>
    </row>
    <row r="64" spans="1:19" ht="17.25" customHeight="1" thickBot="1">
      <c r="A64" s="26" t="s">
        <v>295</v>
      </c>
      <c r="B64" s="305">
        <f>$B$37</f>
        <v>300000</v>
      </c>
      <c r="C64" s="306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11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292" t="s">
        <v>55</v>
      </c>
      <c r="B69" s="294" t="str">
        <f>TEXT($G$1, "[$-ko-KR]yyyy-mm-dd(ddd) ") &amp; "오전 00:00"</f>
        <v>2021-04-01(목) 오전 00:00</v>
      </c>
      <c r="C69" s="295"/>
      <c r="D69" s="271" t="str">
        <f>TEXT($G$1, "[$-ko-KR]yyyy-mm-dd(ddd) ") &amp; "오후 14:00"</f>
        <v>2021-04-01(목) 오후 14:00</v>
      </c>
      <c r="E69" s="272"/>
      <c r="F69" s="273"/>
      <c r="G69" s="271" t="str">
        <f>TEXT($G$1, "[$-ko-KR]yyyy-mm-dd(ddd) ") &amp; "오후 19:00"</f>
        <v>2021-04-01(목) 오후 19:00</v>
      </c>
      <c r="H69" s="272"/>
      <c r="I69" s="273"/>
      <c r="J69" s="271" t="str">
        <f>TEXT($G$1, "[$-ko-KR]yyyy-mm-dd(ddd) ") &amp; "오후 21:00"</f>
        <v>2021-04-01(목) 오후 21:00</v>
      </c>
      <c r="K69" s="272"/>
      <c r="L69" s="273"/>
      <c r="M69" s="271" t="str">
        <f>TEXT($G$1+1, "[$-ko-KR]yyyy-mm-dd(ddd) ") &amp; "오전 00:00"</f>
        <v>2021-04-02(금) 오전 00:00</v>
      </c>
      <c r="N69" s="272"/>
      <c r="O69" s="273"/>
      <c r="Q69" s="269"/>
      <c r="R69" s="269"/>
      <c r="S69" s="269"/>
    </row>
    <row r="70" spans="1:19" ht="17.25" thickBot="1">
      <c r="A70" s="293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9"/>
      <c r="R71" s="269"/>
      <c r="S71" s="26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9"/>
      <c r="R72" s="269"/>
      <c r="S72" s="26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4"/>
      <c r="R73" s="274"/>
      <c r="S73" s="27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4"/>
      <c r="R74" s="274"/>
      <c r="S74" s="27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4"/>
      <c r="R75" s="274"/>
      <c r="S75" s="27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4"/>
      <c r="R76" s="274"/>
      <c r="S76" s="27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4"/>
      <c r="R77" s="274"/>
      <c r="S77" s="27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4"/>
      <c r="R78" s="274"/>
      <c r="S78" s="27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3"/>
      <c r="R80" s="284"/>
      <c r="S80" s="28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6"/>
      <c r="R81" s="287"/>
      <c r="S81" s="28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9"/>
      <c r="R82" s="290"/>
      <c r="S82" s="29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4"/>
      <c r="R83" s="274"/>
      <c r="S83" s="27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9"/>
      <c r="R84" s="269"/>
      <c r="S84" s="26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9"/>
      <c r="R85" s="269"/>
      <c r="S85" s="26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4"/>
      <c r="R86" s="274"/>
      <c r="S86" s="27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4"/>
      <c r="R87" s="274"/>
      <c r="S87" s="27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4"/>
      <c r="R88" s="274"/>
      <c r="S88" s="27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6"/>
      <c r="R89" s="297"/>
      <c r="S89" s="298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9"/>
      <c r="R90" s="300"/>
      <c r="S90" s="301"/>
    </row>
    <row r="91" spans="1:19" ht="17.25" thickBot="1">
      <c r="A91" s="26" t="s">
        <v>295</v>
      </c>
      <c r="B91" s="305">
        <f>$B$37</f>
        <v>300000</v>
      </c>
      <c r="C91" s="306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11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292" t="s">
        <v>55</v>
      </c>
      <c r="B96" s="294" t="str">
        <f>TEXT($G$1, "[$-ko-KR]yyyy-mm-dd(ddd) ") &amp; "오전 00:00"</f>
        <v>2021-04-01(목) 오전 00:00</v>
      </c>
      <c r="C96" s="295"/>
      <c r="D96" s="271" t="str">
        <f>TEXT($G$1, "[$-ko-KR]yyyy-mm-dd(ddd) ") &amp; "오후 14:00"</f>
        <v>2021-04-01(목) 오후 14:00</v>
      </c>
      <c r="E96" s="272"/>
      <c r="F96" s="273"/>
      <c r="G96" s="271" t="str">
        <f>TEXT($G$1, "[$-ko-KR]yyyy-mm-dd(ddd) ") &amp; "오후 19:00"</f>
        <v>2021-04-01(목) 오후 19:00</v>
      </c>
      <c r="H96" s="272"/>
      <c r="I96" s="273"/>
      <c r="J96" s="271" t="str">
        <f>TEXT($G$1, "[$-ko-KR]yyyy-mm-dd(ddd) ") &amp; "오후 21:00"</f>
        <v>2021-04-01(목) 오후 21:00</v>
      </c>
      <c r="K96" s="272"/>
      <c r="L96" s="273"/>
      <c r="M96" s="271" t="str">
        <f>TEXT($G$1+1, "[$-ko-KR]yyyy-mm-dd(ddd) ") &amp; "오전 00:00"</f>
        <v>2021-04-02(금) 오전 00:00</v>
      </c>
      <c r="N96" s="272"/>
      <c r="O96" s="273"/>
      <c r="Q96" s="269"/>
      <c r="R96" s="269"/>
      <c r="S96" s="269"/>
    </row>
    <row r="97" spans="1:19" ht="17.25" thickBot="1">
      <c r="A97" s="293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9"/>
      <c r="R98" s="269"/>
      <c r="S98" s="26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9"/>
      <c r="R99" s="269"/>
      <c r="S99" s="26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4"/>
      <c r="R100" s="274"/>
      <c r="S100" s="27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4"/>
      <c r="R101" s="274"/>
      <c r="S101" s="27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4"/>
      <c r="R102" s="274"/>
      <c r="S102" s="27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4"/>
      <c r="R103" s="274"/>
      <c r="S103" s="27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4"/>
      <c r="R104" s="274"/>
      <c r="S104" s="27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4"/>
      <c r="R105" s="274"/>
      <c r="S105" s="27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3"/>
      <c r="R107" s="284"/>
      <c r="S107" s="28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6"/>
      <c r="R108" s="287"/>
      <c r="S108" s="28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9"/>
      <c r="R109" s="290"/>
      <c r="S109" s="29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4"/>
      <c r="R110" s="274"/>
      <c r="S110" s="27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9"/>
      <c r="R111" s="269"/>
      <c r="S111" s="26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9"/>
      <c r="R112" s="269"/>
      <c r="S112" s="26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4"/>
      <c r="R113" s="274"/>
      <c r="S113" s="27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4"/>
      <c r="R114" s="274"/>
      <c r="S114" s="27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4"/>
      <c r="R115" s="274"/>
      <c r="S115" s="27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6"/>
      <c r="R116" s="297"/>
      <c r="S116" s="298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9"/>
      <c r="R117" s="300"/>
      <c r="S117" s="301"/>
    </row>
    <row r="118" spans="1:19" ht="17.25" thickBot="1">
      <c r="A118" s="26" t="s">
        <v>295</v>
      </c>
      <c r="B118" s="305">
        <f>$B$37</f>
        <v>300000</v>
      </c>
      <c r="C118" s="306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11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292" t="s">
        <v>55</v>
      </c>
      <c r="B123" s="294" t="str">
        <f>TEXT($G$1, "[$-ko-KR]yyyy-mm-dd(ddd) ") &amp; "오전 00:00"</f>
        <v>2021-04-01(목) 오전 00:00</v>
      </c>
      <c r="C123" s="295"/>
      <c r="D123" s="271" t="str">
        <f>TEXT($G$1, "[$-ko-KR]yyyy-mm-dd(ddd) ") &amp; "오후 14:00"</f>
        <v>2021-04-01(목) 오후 14:00</v>
      </c>
      <c r="E123" s="272"/>
      <c r="F123" s="273"/>
      <c r="G123" s="271" t="str">
        <f>TEXT($G$1, "[$-ko-KR]yyyy-mm-dd(ddd) ") &amp; "오후 19:00"</f>
        <v>2021-04-01(목) 오후 19:00</v>
      </c>
      <c r="H123" s="272"/>
      <c r="I123" s="273"/>
      <c r="J123" s="271" t="str">
        <f>TEXT($G$1, "[$-ko-KR]yyyy-mm-dd(ddd) ") &amp; "오후 21:00"</f>
        <v>2021-04-01(목) 오후 21:00</v>
      </c>
      <c r="K123" s="272"/>
      <c r="L123" s="273"/>
      <c r="M123" s="271" t="str">
        <f>TEXT($G$1+1, "[$-ko-KR]yyyy-mm-dd(ddd) ") &amp; "오전 00:00"</f>
        <v>2021-04-02(금) 오전 00:00</v>
      </c>
      <c r="N123" s="272"/>
      <c r="O123" s="273"/>
      <c r="Q123" s="269"/>
      <c r="R123" s="269"/>
      <c r="S123" s="269"/>
    </row>
    <row r="124" spans="1:19" ht="17.25" thickBot="1">
      <c r="A124" s="293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9"/>
      <c r="R125" s="269"/>
      <c r="S125" s="26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9"/>
      <c r="R126" s="269"/>
      <c r="S126" s="26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4"/>
      <c r="R127" s="274"/>
      <c r="S127" s="27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4"/>
      <c r="R128" s="274"/>
      <c r="S128" s="27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4"/>
      <c r="R129" s="274"/>
      <c r="S129" s="27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4"/>
      <c r="R130" s="274"/>
      <c r="S130" s="27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4"/>
      <c r="R131" s="274"/>
      <c r="S131" s="27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4"/>
      <c r="R132" s="274"/>
      <c r="S132" s="27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3"/>
      <c r="R134" s="284"/>
      <c r="S134" s="28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6"/>
      <c r="R135" s="287"/>
      <c r="S135" s="28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9"/>
      <c r="R136" s="290"/>
      <c r="S136" s="29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4"/>
      <c r="R137" s="274"/>
      <c r="S137" s="27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9"/>
      <c r="R138" s="269"/>
      <c r="S138" s="26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9"/>
      <c r="R139" s="269"/>
      <c r="S139" s="26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4"/>
      <c r="R140" s="274"/>
      <c r="S140" s="27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4"/>
      <c r="R141" s="274"/>
      <c r="S141" s="27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4"/>
      <c r="R142" s="274"/>
      <c r="S142" s="27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6"/>
      <c r="R143" s="297"/>
      <c r="S143" s="298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9"/>
      <c r="R144" s="300"/>
      <c r="S144" s="301"/>
    </row>
    <row r="145" spans="1:19" ht="17.25" thickBot="1">
      <c r="A145" s="26" t="s">
        <v>295</v>
      </c>
      <c r="B145" s="305">
        <f>$B$37</f>
        <v>300000</v>
      </c>
      <c r="C145" s="306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11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292" t="s">
        <v>55</v>
      </c>
      <c r="B150" s="294" t="str">
        <f>TEXT($G$1, "[$-ko-KR]yyyy-mm-dd(ddd) ") &amp; "오전 00:00"</f>
        <v>2021-04-01(목) 오전 00:00</v>
      </c>
      <c r="C150" s="295"/>
      <c r="D150" s="271" t="str">
        <f>TEXT($G$1, "[$-ko-KR]yyyy-mm-dd(ddd) ") &amp; "오후 14:00"</f>
        <v>2021-04-01(목) 오후 14:00</v>
      </c>
      <c r="E150" s="272"/>
      <c r="F150" s="273"/>
      <c r="G150" s="271" t="str">
        <f>TEXT($G$1, "[$-ko-KR]yyyy-mm-dd(ddd) ") &amp; "오후 19:00"</f>
        <v>2021-04-01(목) 오후 19:00</v>
      </c>
      <c r="H150" s="272"/>
      <c r="I150" s="273"/>
      <c r="J150" s="271" t="str">
        <f>TEXT($G$1, "[$-ko-KR]yyyy-mm-dd(ddd) ") &amp; "오후 21:00"</f>
        <v>2021-04-01(목) 오후 21:00</v>
      </c>
      <c r="K150" s="272"/>
      <c r="L150" s="273"/>
      <c r="M150" s="271" t="str">
        <f>TEXT($G$1+1, "[$-ko-KR]yyyy-mm-dd(ddd) ") &amp; "오전 00:00"</f>
        <v>2021-04-02(금) 오전 00:00</v>
      </c>
      <c r="N150" s="272"/>
      <c r="O150" s="273"/>
      <c r="Q150" s="269"/>
      <c r="R150" s="269"/>
      <c r="S150" s="269"/>
    </row>
    <row r="151" spans="1:19" ht="17.25" thickBot="1">
      <c r="A151" s="293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9"/>
      <c r="R152" s="269"/>
      <c r="S152" s="26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9"/>
      <c r="R153" s="269"/>
      <c r="S153" s="26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4"/>
      <c r="R154" s="274"/>
      <c r="S154" s="27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4"/>
      <c r="R155" s="274"/>
      <c r="S155" s="27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4"/>
      <c r="R156" s="274"/>
      <c r="S156" s="27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4"/>
      <c r="R157" s="274"/>
      <c r="S157" s="27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4"/>
      <c r="R158" s="274"/>
      <c r="S158" s="27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4"/>
      <c r="R159" s="274"/>
      <c r="S159" s="27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3"/>
      <c r="R161" s="284"/>
      <c r="S161" s="28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6"/>
      <c r="R162" s="287"/>
      <c r="S162" s="28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9"/>
      <c r="R163" s="290"/>
      <c r="S163" s="29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4"/>
      <c r="R164" s="274"/>
      <c r="S164" s="27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9"/>
      <c r="R165" s="269"/>
      <c r="S165" s="26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9"/>
      <c r="R166" s="269"/>
      <c r="S166" s="26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4"/>
      <c r="R167" s="274"/>
      <c r="S167" s="27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4"/>
      <c r="R168" s="274"/>
      <c r="S168" s="27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4"/>
      <c r="R169" s="274"/>
      <c r="S169" s="27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6"/>
      <c r="R170" s="297"/>
      <c r="S170" s="298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9"/>
      <c r="R171" s="300"/>
      <c r="S171" s="301"/>
    </row>
    <row r="172" spans="1:19" ht="17.25" thickBot="1">
      <c r="A172" s="26" t="s">
        <v>295</v>
      </c>
      <c r="B172" s="305">
        <f>$B$37</f>
        <v>300000</v>
      </c>
      <c r="C172" s="306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11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292" t="s">
        <v>55</v>
      </c>
      <c r="B177" s="294" t="str">
        <f>TEXT($G$1, "[$-ko-KR]yyyy-mm-dd(ddd) ") &amp; "오전 00:00"</f>
        <v>2021-04-01(목) 오전 00:00</v>
      </c>
      <c r="C177" s="295"/>
      <c r="D177" s="271" t="str">
        <f>TEXT($G$1, "[$-ko-KR]yyyy-mm-dd(ddd) ") &amp; "오후 14:00"</f>
        <v>2021-04-01(목) 오후 14:00</v>
      </c>
      <c r="E177" s="272"/>
      <c r="F177" s="273"/>
      <c r="G177" s="271" t="str">
        <f>TEXT($G$1, "[$-ko-KR]yyyy-mm-dd(ddd) ") &amp; "오후 19:00"</f>
        <v>2021-04-01(목) 오후 19:00</v>
      </c>
      <c r="H177" s="272"/>
      <c r="I177" s="273"/>
      <c r="J177" s="271" t="str">
        <f>TEXT($G$1, "[$-ko-KR]yyyy-mm-dd(ddd) ") &amp; "오후 21:00"</f>
        <v>2021-04-01(목) 오후 21:00</v>
      </c>
      <c r="K177" s="272"/>
      <c r="L177" s="273"/>
      <c r="M177" s="271" t="str">
        <f>TEXT($G$1+1, "[$-ko-KR]yyyy-mm-dd(ddd) ") &amp; "오전 00:00"</f>
        <v>2021-04-02(금) 오전 00:00</v>
      </c>
      <c r="N177" s="272"/>
      <c r="O177" s="273"/>
      <c r="Q177" s="269"/>
      <c r="R177" s="269"/>
      <c r="S177" s="269"/>
    </row>
    <row r="178" spans="1:19" ht="17.25" thickBot="1">
      <c r="A178" s="293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9"/>
      <c r="R179" s="269"/>
      <c r="S179" s="26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9"/>
      <c r="R180" s="269"/>
      <c r="S180" s="26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4"/>
      <c r="R181" s="274"/>
      <c r="S181" s="27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4"/>
      <c r="R182" s="274"/>
      <c r="S182" s="27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4"/>
      <c r="R183" s="274"/>
      <c r="S183" s="27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4"/>
      <c r="R184" s="274"/>
      <c r="S184" s="27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4"/>
      <c r="R185" s="274"/>
      <c r="S185" s="27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4"/>
      <c r="R186" s="274"/>
      <c r="S186" s="27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3"/>
      <c r="R188" s="284"/>
      <c r="S188" s="28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6"/>
      <c r="R189" s="287"/>
      <c r="S189" s="28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9"/>
      <c r="R190" s="290"/>
      <c r="S190" s="29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4"/>
      <c r="R191" s="274"/>
      <c r="S191" s="27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9"/>
      <c r="R192" s="269"/>
      <c r="S192" s="26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9"/>
      <c r="R193" s="269"/>
      <c r="S193" s="26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4"/>
      <c r="R194" s="274"/>
      <c r="S194" s="27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4"/>
      <c r="R195" s="274"/>
      <c r="S195" s="27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4"/>
      <c r="R196" s="274"/>
      <c r="S196" s="27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6"/>
      <c r="R197" s="297"/>
      <c r="S197" s="298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9"/>
      <c r="R198" s="300"/>
      <c r="S198" s="301"/>
    </row>
    <row r="199" spans="1:19" ht="17.25" thickBot="1">
      <c r="A199" s="26" t="s">
        <v>295</v>
      </c>
      <c r="B199" s="305">
        <f>$B$37</f>
        <v>300000</v>
      </c>
      <c r="C199" s="306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5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37" priority="157">
      <formula>AND($N17 &gt; 0, ISNUMBER($N17))</formula>
    </cfRule>
    <cfRule type="expression" dxfId="4536" priority="158">
      <formula>AND($N17 = 0 * ISNUMBER($N17))</formula>
    </cfRule>
    <cfRule type="expression" dxfId="4535" priority="159">
      <formula>AND($N17 &lt; 0, ISNUMBER($N17))</formula>
    </cfRule>
  </conditionalFormatting>
  <conditionalFormatting sqref="A17:F36">
    <cfRule type="expression" dxfId="4534" priority="166">
      <formula>AND($E17 &gt; 0, ISNUMBER($E17))</formula>
    </cfRule>
    <cfRule type="expression" dxfId="4533" priority="167">
      <formula>AND($E17 = 0 * ISNUMBER($E17))</formula>
    </cfRule>
    <cfRule type="expression" dxfId="4532" priority="168">
      <formula>AND($E17 &lt; 0, ISNUMBER($E17))</formula>
    </cfRule>
  </conditionalFormatting>
  <conditionalFormatting sqref="A17:C36 G17:I36">
    <cfRule type="expression" dxfId="4531" priority="163">
      <formula>AND($H17 &gt; 0, ISNUMBER($H17))</formula>
    </cfRule>
    <cfRule type="expression" dxfId="4530" priority="164">
      <formula>AND($H17 = 0 * ISNUMBER($H17))</formula>
    </cfRule>
    <cfRule type="expression" dxfId="4529" priority="165">
      <formula>AND($H17 &lt; 0, ISNUMBER($H17))</formula>
    </cfRule>
  </conditionalFormatting>
  <conditionalFormatting sqref="A17:C36 J17:L36">
    <cfRule type="expression" dxfId="4528" priority="160">
      <formula>AND($K17 &gt; 0, ISNUMBER($K17))</formula>
    </cfRule>
    <cfRule type="expression" dxfId="4527" priority="161">
      <formula>AND($K17 = 0 * ISNUMBER($K17))</formula>
    </cfRule>
    <cfRule type="expression" dxfId="4526" priority="162">
      <formula>AND($K17 &lt; 0, ISNUMBER($K17))</formula>
    </cfRule>
  </conditionalFormatting>
  <conditionalFormatting sqref="D15:F16 E37:F37">
    <cfRule type="expression" dxfId="4525" priority="154">
      <formula>$E$37 &gt; 0</formula>
    </cfRule>
    <cfRule type="expression" dxfId="4524" priority="155">
      <formula>$E$37 = 0</formula>
    </cfRule>
    <cfRule type="expression" dxfId="4523" priority="156">
      <formula>$E$37 &lt; 0</formula>
    </cfRule>
  </conditionalFormatting>
  <conditionalFormatting sqref="G15:I16 H37:I37">
    <cfRule type="expression" dxfId="4522" priority="151">
      <formula>$H$37 &gt; 0</formula>
    </cfRule>
    <cfRule type="expression" dxfId="4521" priority="152">
      <formula>$H$37 = 0</formula>
    </cfRule>
    <cfRule type="expression" dxfId="4520" priority="153">
      <formula>$H$37 &lt; 0</formula>
    </cfRule>
  </conditionalFormatting>
  <conditionalFormatting sqref="J15:L16 K37:L37">
    <cfRule type="expression" dxfId="4519" priority="148">
      <formula>$K$37 &gt; 0</formula>
    </cfRule>
    <cfRule type="expression" dxfId="4518" priority="149">
      <formula>$K$37 = 0</formula>
    </cfRule>
    <cfRule type="expression" dxfId="4517" priority="150">
      <formula>$K$37 &lt; 0</formula>
    </cfRule>
  </conditionalFormatting>
  <conditionalFormatting sqref="M15:O16 N37:O37">
    <cfRule type="expression" dxfId="4516" priority="145">
      <formula>$N$37 &gt; 0</formula>
    </cfRule>
    <cfRule type="expression" dxfId="4515" priority="146">
      <formula>$N$37 = 0</formula>
    </cfRule>
    <cfRule type="expression" dxfId="4514" priority="147">
      <formula>$N$37 &lt; 0</formula>
    </cfRule>
  </conditionalFormatting>
  <conditionalFormatting sqref="A44:C63 M44:O63">
    <cfRule type="expression" dxfId="4513" priority="133">
      <formula>AND($N44 &gt; 0, ISNUMBER($N44))</formula>
    </cfRule>
    <cfRule type="expression" dxfId="4512" priority="134">
      <formula>AND($N44 = 0 * ISNUMBER($N44))</formula>
    </cfRule>
    <cfRule type="expression" dxfId="4511" priority="135">
      <formula>AND($N44 &lt; 0, ISNUMBER($N44))</formula>
    </cfRule>
  </conditionalFormatting>
  <conditionalFormatting sqref="A44:F63">
    <cfRule type="expression" dxfId="4510" priority="142">
      <formula>AND($E44 &gt; 0, ISNUMBER($E44))</formula>
    </cfRule>
    <cfRule type="expression" dxfId="4509" priority="143">
      <formula>AND($E44 = 0 * ISNUMBER($E44))</formula>
    </cfRule>
    <cfRule type="expression" dxfId="4508" priority="144">
      <formula>AND($E44 &lt; 0, ISNUMBER($E44))</formula>
    </cfRule>
  </conditionalFormatting>
  <conditionalFormatting sqref="A44:C63 G44:I63">
    <cfRule type="expression" dxfId="4507" priority="139">
      <formula>AND($H44 &gt; 0, ISNUMBER($H44))</formula>
    </cfRule>
    <cfRule type="expression" dxfId="4506" priority="140">
      <formula>AND($H44 = 0 * ISNUMBER($H44))</formula>
    </cfRule>
    <cfRule type="expression" dxfId="4505" priority="141">
      <formula>AND($H44 &lt; 0, ISNUMBER($H44))</formula>
    </cfRule>
  </conditionalFormatting>
  <conditionalFormatting sqref="A44:C63 J44:L63">
    <cfRule type="expression" dxfId="4504" priority="136">
      <formula>AND($K44 &gt; 0, ISNUMBER($K44))</formula>
    </cfRule>
    <cfRule type="expression" dxfId="4503" priority="137">
      <formula>AND($K44 = 0 * ISNUMBER($K44))</formula>
    </cfRule>
    <cfRule type="expression" dxfId="4502" priority="138">
      <formula>AND($K44 &lt; 0, ISNUMBER($K44))</formula>
    </cfRule>
  </conditionalFormatting>
  <conditionalFormatting sqref="D42:F43 E64:F64">
    <cfRule type="expression" dxfId="4501" priority="130">
      <formula>$E$64 &gt; 0</formula>
    </cfRule>
    <cfRule type="expression" dxfId="4500" priority="131">
      <formula>$E$64 = 0</formula>
    </cfRule>
    <cfRule type="expression" dxfId="4499" priority="132">
      <formula>$E$64 &lt; 0</formula>
    </cfRule>
  </conditionalFormatting>
  <conditionalFormatting sqref="G42:I43 H64:I64">
    <cfRule type="expression" dxfId="4498" priority="127">
      <formula>$H$64 &gt; 0</formula>
    </cfRule>
    <cfRule type="expression" dxfId="4497" priority="128">
      <formula>$H$64 = 0</formula>
    </cfRule>
    <cfRule type="expression" dxfId="4496" priority="129">
      <formula>$H$64 &lt; 0</formula>
    </cfRule>
  </conditionalFormatting>
  <conditionalFormatting sqref="J42:L43 K64:L64">
    <cfRule type="expression" dxfId="4495" priority="124">
      <formula>$K$64 &gt; 0</formula>
    </cfRule>
    <cfRule type="expression" dxfId="4494" priority="125">
      <formula>$K$64 = 0</formula>
    </cfRule>
    <cfRule type="expression" dxfId="4493" priority="126">
      <formula>$K$64 &lt; 0</formula>
    </cfRule>
  </conditionalFormatting>
  <conditionalFormatting sqref="M42:O43 N64:O64">
    <cfRule type="expression" dxfId="4492" priority="121">
      <formula>$N$64 &gt; 0</formula>
    </cfRule>
    <cfRule type="expression" dxfId="4491" priority="122">
      <formula>$N$64 = 0</formula>
    </cfRule>
    <cfRule type="expression" dxfId="4490" priority="123">
      <formula>$N$64 &lt; 0</formula>
    </cfRule>
  </conditionalFormatting>
  <conditionalFormatting sqref="A71:C90 M71:O90">
    <cfRule type="expression" dxfId="4489" priority="109">
      <formula>AND($N71 &gt; 0, ISNUMBER($N71))</formula>
    </cfRule>
    <cfRule type="expression" dxfId="4488" priority="110">
      <formula>AND($N71 = 0 * ISNUMBER($N71))</formula>
    </cfRule>
    <cfRule type="expression" dxfId="4487" priority="111">
      <formula>AND($N71 &lt; 0, ISNUMBER($N71))</formula>
    </cfRule>
  </conditionalFormatting>
  <conditionalFormatting sqref="A71:F90">
    <cfRule type="expression" dxfId="4486" priority="118">
      <formula>AND($E71 &gt; 0, ISNUMBER($E71))</formula>
    </cfRule>
    <cfRule type="expression" dxfId="4485" priority="119">
      <formula>AND($E71 = 0 * ISNUMBER($E71))</formula>
    </cfRule>
    <cfRule type="expression" dxfId="4484" priority="120">
      <formula>AND($E71 &lt; 0, ISNUMBER($E71))</formula>
    </cfRule>
  </conditionalFormatting>
  <conditionalFormatting sqref="A71:C90 G71:I90">
    <cfRule type="expression" dxfId="4483" priority="115">
      <formula>AND($H71 &gt; 0, ISNUMBER($H71))</formula>
    </cfRule>
    <cfRule type="expression" dxfId="4482" priority="116">
      <formula>AND($H71 = 0 * ISNUMBER($H71))</formula>
    </cfRule>
    <cfRule type="expression" dxfId="4481" priority="117">
      <formula>AND($H71 &lt; 0, ISNUMBER($H71))</formula>
    </cfRule>
  </conditionalFormatting>
  <conditionalFormatting sqref="A71:C90 J71:L90">
    <cfRule type="expression" dxfId="4480" priority="112">
      <formula>AND($K71 &gt; 0, ISNUMBER($K71))</formula>
    </cfRule>
    <cfRule type="expression" dxfId="4479" priority="113">
      <formula>AND($K71 = 0 * ISNUMBER($K71))</formula>
    </cfRule>
    <cfRule type="expression" dxfId="4478" priority="114">
      <formula>AND($K71 &lt; 0, ISNUMBER($K71))</formula>
    </cfRule>
  </conditionalFormatting>
  <conditionalFormatting sqref="D69:F70 E91:F91">
    <cfRule type="expression" dxfId="4477" priority="106">
      <formula>$E$91 &gt; 0</formula>
    </cfRule>
    <cfRule type="expression" dxfId="4476" priority="107">
      <formula>$E$91 = 0</formula>
    </cfRule>
    <cfRule type="expression" dxfId="4475" priority="108">
      <formula>$E$91 &lt; 0</formula>
    </cfRule>
  </conditionalFormatting>
  <conditionalFormatting sqref="G69:I70 H91:I91">
    <cfRule type="expression" dxfId="4474" priority="103">
      <formula>$H$91 &gt; 0</formula>
    </cfRule>
    <cfRule type="expression" dxfId="4473" priority="104">
      <formula>$H$91 = 0</formula>
    </cfRule>
    <cfRule type="expression" dxfId="4472" priority="105">
      <formula>$H$91 &lt; 0</formula>
    </cfRule>
  </conditionalFormatting>
  <conditionalFormatting sqref="J69:L70 K91:L91">
    <cfRule type="expression" dxfId="4471" priority="100">
      <formula>$K$91 &gt; 0</formula>
    </cfRule>
    <cfRule type="expression" dxfId="4470" priority="101">
      <formula>$K$91 = 0</formula>
    </cfRule>
    <cfRule type="expression" dxfId="4469" priority="102">
      <formula>$K$91 &lt; 0</formula>
    </cfRule>
  </conditionalFormatting>
  <conditionalFormatting sqref="M69:O70 N91:O91">
    <cfRule type="expression" dxfId="4468" priority="97">
      <formula>$N$91 &gt; 0</formula>
    </cfRule>
    <cfRule type="expression" dxfId="4467" priority="98">
      <formula>$N$91 = 0</formula>
    </cfRule>
    <cfRule type="expression" dxfId="4466" priority="99">
      <formula>$N$91 &lt; 0</formula>
    </cfRule>
  </conditionalFormatting>
  <conditionalFormatting sqref="A98:C117 M98:O117">
    <cfRule type="expression" dxfId="4465" priority="85">
      <formula>AND($N98 &gt; 0, ISNUMBER($N98))</formula>
    </cfRule>
    <cfRule type="expression" dxfId="4464" priority="86">
      <formula>AND($N98 = 0 * ISNUMBER($N98))</formula>
    </cfRule>
    <cfRule type="expression" dxfId="4463" priority="87">
      <formula>AND($N98 &lt; 0, ISNUMBER($N98))</formula>
    </cfRule>
  </conditionalFormatting>
  <conditionalFormatting sqref="A98:F117">
    <cfRule type="expression" dxfId="4462" priority="94">
      <formula>AND($E98 &gt; 0, ISNUMBER($E98))</formula>
    </cfRule>
    <cfRule type="expression" dxfId="4461" priority="95">
      <formula>AND($E98 = 0 * ISNUMBER($E98))</formula>
    </cfRule>
    <cfRule type="expression" dxfId="4460" priority="96">
      <formula>AND($E98 &lt; 0, ISNUMBER($E98))</formula>
    </cfRule>
  </conditionalFormatting>
  <conditionalFormatting sqref="A98:C117 G98:I117">
    <cfRule type="expression" dxfId="4459" priority="91">
      <formula>AND($H98 &gt; 0, ISNUMBER($H98))</formula>
    </cfRule>
    <cfRule type="expression" dxfId="4458" priority="92">
      <formula>AND($H98 = 0 * ISNUMBER($H98))</formula>
    </cfRule>
    <cfRule type="expression" dxfId="4457" priority="93">
      <formula>AND($H98 &lt; 0, ISNUMBER($H98))</formula>
    </cfRule>
  </conditionalFormatting>
  <conditionalFormatting sqref="A98:C117 J98:L117">
    <cfRule type="expression" dxfId="4456" priority="88">
      <formula>AND($K98 &gt; 0, ISNUMBER($K98))</formula>
    </cfRule>
    <cfRule type="expression" dxfId="4455" priority="89">
      <formula>AND($K98 = 0 * ISNUMBER($K98))</formula>
    </cfRule>
    <cfRule type="expression" dxfId="4454" priority="90">
      <formula>AND($K98 &lt; 0, ISNUMBER($K98))</formula>
    </cfRule>
  </conditionalFormatting>
  <conditionalFormatting sqref="D96:F97 E118:F118">
    <cfRule type="expression" dxfId="4453" priority="82">
      <formula>$E$118 &gt; 0</formula>
    </cfRule>
    <cfRule type="expression" dxfId="4452" priority="83">
      <formula>$E$118 = 0</formula>
    </cfRule>
    <cfRule type="expression" dxfId="4451" priority="84">
      <formula>$E$118 &lt; 0</formula>
    </cfRule>
  </conditionalFormatting>
  <conditionalFormatting sqref="G96:I97 H118:I118">
    <cfRule type="expression" dxfId="4450" priority="79">
      <formula>$H$118 &gt; 0</formula>
    </cfRule>
    <cfRule type="expression" dxfId="4449" priority="80">
      <formula>$H$118 = 0</formula>
    </cfRule>
    <cfRule type="expression" dxfId="4448" priority="81">
      <formula>$H$118 &lt; 0</formula>
    </cfRule>
  </conditionalFormatting>
  <conditionalFormatting sqref="J96:L97 K118:L118">
    <cfRule type="expression" dxfId="4447" priority="76">
      <formula>$K$118 &gt; 0</formula>
    </cfRule>
    <cfRule type="expression" dxfId="4446" priority="77">
      <formula>$K$118 = 0</formula>
    </cfRule>
    <cfRule type="expression" dxfId="4445" priority="78">
      <formula>$K$118 &lt; 0</formula>
    </cfRule>
  </conditionalFormatting>
  <conditionalFormatting sqref="M96:O97 N118:O118">
    <cfRule type="expression" dxfId="4444" priority="73">
      <formula>$N$118 &gt; 0</formula>
    </cfRule>
    <cfRule type="expression" dxfId="4443" priority="74">
      <formula>$N$118 = 0</formula>
    </cfRule>
    <cfRule type="expression" dxfId="4442" priority="75">
      <formula>$N$118 &lt; 0</formula>
    </cfRule>
  </conditionalFormatting>
  <conditionalFormatting sqref="A125:C144 M125:O144">
    <cfRule type="expression" dxfId="4441" priority="61">
      <formula>AND($N125 &gt; 0, ISNUMBER($N125))</formula>
    </cfRule>
    <cfRule type="expression" dxfId="4440" priority="62">
      <formula>AND($N125 = 0 * ISNUMBER($N125))</formula>
    </cfRule>
    <cfRule type="expression" dxfId="4439" priority="63">
      <formula>AND($N125 &lt; 0, ISNUMBER($N125))</formula>
    </cfRule>
  </conditionalFormatting>
  <conditionalFormatting sqref="A125:F144">
    <cfRule type="expression" dxfId="4438" priority="70">
      <formula>AND($E125 &gt; 0, ISNUMBER($E125))</formula>
    </cfRule>
    <cfRule type="expression" dxfId="4437" priority="71">
      <formula>AND($E125 = 0 * ISNUMBER($E125))</formula>
    </cfRule>
    <cfRule type="expression" dxfId="4436" priority="72">
      <formula>AND($E125 &lt; 0, ISNUMBER($E125))</formula>
    </cfRule>
  </conditionalFormatting>
  <conditionalFormatting sqref="A125:C144 G125:I144">
    <cfRule type="expression" dxfId="4435" priority="67">
      <formula>AND($H125 &gt; 0, ISNUMBER($H125))</formula>
    </cfRule>
    <cfRule type="expression" dxfId="4434" priority="68">
      <formula>AND($H125 = 0 * ISNUMBER($H125))</formula>
    </cfRule>
    <cfRule type="expression" dxfId="4433" priority="69">
      <formula>AND($H125 &lt; 0, ISNUMBER($H125))</formula>
    </cfRule>
  </conditionalFormatting>
  <conditionalFormatting sqref="A125:C144 J125:L144">
    <cfRule type="expression" dxfId="4432" priority="64">
      <formula>AND($K125 &gt; 0, ISNUMBER($K125))</formula>
    </cfRule>
    <cfRule type="expression" dxfId="4431" priority="65">
      <formula>AND($K125 = 0 * ISNUMBER($K125))</formula>
    </cfRule>
    <cfRule type="expression" dxfId="4430" priority="66">
      <formula>AND($K125 &lt; 0, ISNUMBER($K125))</formula>
    </cfRule>
  </conditionalFormatting>
  <conditionalFormatting sqref="D123:F124 E145:F145">
    <cfRule type="expression" dxfId="4429" priority="58">
      <formula>$E$145 &gt; 0</formula>
    </cfRule>
    <cfRule type="expression" dxfId="4428" priority="59">
      <formula>$E$145 = 0</formula>
    </cfRule>
    <cfRule type="expression" dxfId="4427" priority="60">
      <formula>$E$145 &lt; 0</formula>
    </cfRule>
  </conditionalFormatting>
  <conditionalFormatting sqref="G123:I124 H145:I145">
    <cfRule type="expression" dxfId="4426" priority="55">
      <formula>$H$145 &gt; 0</formula>
    </cfRule>
    <cfRule type="expression" dxfId="4425" priority="56">
      <formula>$H$145 = 0</formula>
    </cfRule>
    <cfRule type="expression" dxfId="4424" priority="57">
      <formula>$H$145 &lt; 0</formula>
    </cfRule>
  </conditionalFormatting>
  <conditionalFormatting sqref="J123:L124 K145:L145">
    <cfRule type="expression" dxfId="4423" priority="52">
      <formula>$K$145 &gt; 0</formula>
    </cfRule>
    <cfRule type="expression" dxfId="4422" priority="53">
      <formula>$K$145 = 0</formula>
    </cfRule>
    <cfRule type="expression" dxfId="4421" priority="54">
      <formula>$K$145 &lt; 0</formula>
    </cfRule>
  </conditionalFormatting>
  <conditionalFormatting sqref="M123:O124 N145:O145">
    <cfRule type="expression" dxfId="4420" priority="49">
      <formula>$N$145 &gt; 0</formula>
    </cfRule>
    <cfRule type="expression" dxfId="4419" priority="50">
      <formula>$N$145 = 0</formula>
    </cfRule>
    <cfRule type="expression" dxfId="4418" priority="51">
      <formula>$N$145 &lt; 0</formula>
    </cfRule>
  </conditionalFormatting>
  <conditionalFormatting sqref="A152:C171 M152:O171">
    <cfRule type="expression" dxfId="4417" priority="37">
      <formula>AND($N152 &gt; 0, ISNUMBER($N152))</formula>
    </cfRule>
    <cfRule type="expression" dxfId="4416" priority="38">
      <formula>AND($N152 = 0 * ISNUMBER($N152))</formula>
    </cfRule>
    <cfRule type="expression" dxfId="4415" priority="39">
      <formula>AND($N152 &lt; 0, ISNUMBER($N152))</formula>
    </cfRule>
  </conditionalFormatting>
  <conditionalFormatting sqref="A152:F171">
    <cfRule type="expression" dxfId="4414" priority="46">
      <formula>AND($E152 &gt; 0, ISNUMBER($E152))</formula>
    </cfRule>
    <cfRule type="expression" dxfId="4413" priority="47">
      <formula>AND($E152 = 0 * ISNUMBER($E152))</formula>
    </cfRule>
    <cfRule type="expression" dxfId="4412" priority="48">
      <formula>AND($E152 &lt; 0, ISNUMBER($E152))</formula>
    </cfRule>
  </conditionalFormatting>
  <conditionalFormatting sqref="A152:C171 G152:I171">
    <cfRule type="expression" dxfId="4411" priority="43">
      <formula>AND($H152 &gt; 0, ISNUMBER($H152))</formula>
    </cfRule>
    <cfRule type="expression" dxfId="4410" priority="44">
      <formula>AND($H152 = 0 * ISNUMBER($H152))</formula>
    </cfRule>
    <cfRule type="expression" dxfId="4409" priority="45">
      <formula>AND($H152 &lt; 0, ISNUMBER($H152))</formula>
    </cfRule>
  </conditionalFormatting>
  <conditionalFormatting sqref="A152:C171 J152:L171">
    <cfRule type="expression" dxfId="4408" priority="40">
      <formula>AND($K152 &gt; 0, ISNUMBER($K152))</formula>
    </cfRule>
    <cfRule type="expression" dxfId="4407" priority="41">
      <formula>AND($K152 = 0 * ISNUMBER($K152))</formula>
    </cfRule>
    <cfRule type="expression" dxfId="4406" priority="42">
      <formula>AND($K152 &lt; 0, ISNUMBER($K152))</formula>
    </cfRule>
  </conditionalFormatting>
  <conditionalFormatting sqref="D150:F151 E172:F172">
    <cfRule type="expression" dxfId="4405" priority="34">
      <formula>$E$172 &gt; 0</formula>
    </cfRule>
    <cfRule type="expression" dxfId="4404" priority="35">
      <formula>$E$172 = 0</formula>
    </cfRule>
    <cfRule type="expression" dxfId="4403" priority="36">
      <formula>$E$172 &lt; 0</formula>
    </cfRule>
  </conditionalFormatting>
  <conditionalFormatting sqref="G150:I151 H172:I172">
    <cfRule type="expression" dxfId="4402" priority="31">
      <formula>$H$172 &gt; 0</formula>
    </cfRule>
    <cfRule type="expression" dxfId="4401" priority="32">
      <formula>$H$172 = 0</formula>
    </cfRule>
    <cfRule type="expression" dxfId="4400" priority="33">
      <formula>$H$172 &lt; 0</formula>
    </cfRule>
  </conditionalFormatting>
  <conditionalFormatting sqref="J150:L151 K172:L172">
    <cfRule type="expression" dxfId="4399" priority="28">
      <formula>$K$172 &gt; 0</formula>
    </cfRule>
    <cfRule type="expression" dxfId="4398" priority="29">
      <formula>$K$172 = 0</formula>
    </cfRule>
    <cfRule type="expression" dxfId="4397" priority="30">
      <formula>$K$172 &lt; 0</formula>
    </cfRule>
  </conditionalFormatting>
  <conditionalFormatting sqref="M150:O151 N172:O172">
    <cfRule type="expression" dxfId="4396" priority="25">
      <formula>$N$172 &gt; 0</formula>
    </cfRule>
    <cfRule type="expression" dxfId="4395" priority="26">
      <formula>$N$172 = 0</formula>
    </cfRule>
    <cfRule type="expression" dxfId="4394" priority="27">
      <formula>$N$172 &lt; 0</formula>
    </cfRule>
  </conditionalFormatting>
  <conditionalFormatting sqref="A179:C198 M179:O198">
    <cfRule type="expression" dxfId="4393" priority="13">
      <formula>AND($N179 &gt; 0, ISNUMBER($N179))</formula>
    </cfRule>
    <cfRule type="expression" dxfId="4392" priority="14">
      <formula>AND($N179 = 0 * ISNUMBER($N179))</formula>
    </cfRule>
    <cfRule type="expression" dxfId="4391" priority="15">
      <formula>AND($N179 &lt; 0, ISNUMBER($N179))</formula>
    </cfRule>
  </conditionalFormatting>
  <conditionalFormatting sqref="A179:F198">
    <cfRule type="expression" dxfId="4390" priority="22">
      <formula>AND($E179 &gt; 0, ISNUMBER($E179))</formula>
    </cfRule>
    <cfRule type="expression" dxfId="4389" priority="23">
      <formula>AND($E179 = 0 * ISNUMBER($E179))</formula>
    </cfRule>
    <cfRule type="expression" dxfId="4388" priority="24">
      <formula>AND($E179 &lt; 0, ISNUMBER($E179))</formula>
    </cfRule>
  </conditionalFormatting>
  <conditionalFormatting sqref="A179:C198 G179:I198">
    <cfRule type="expression" dxfId="4387" priority="19">
      <formula>AND($H179 &gt; 0, ISNUMBER($H179))</formula>
    </cfRule>
    <cfRule type="expression" dxfId="4386" priority="20">
      <formula>AND($H179 = 0 * ISNUMBER($H179))</formula>
    </cfRule>
    <cfRule type="expression" dxfId="4385" priority="21">
      <formula>AND($H179 &lt; 0, ISNUMBER($H179))</formula>
    </cfRule>
  </conditionalFormatting>
  <conditionalFormatting sqref="A179:C198 J179:L198">
    <cfRule type="expression" dxfId="4384" priority="16">
      <formula>AND($K179 &gt; 0, ISNUMBER($K179))</formula>
    </cfRule>
    <cfRule type="expression" dxfId="4383" priority="17">
      <formula>AND($K179 = 0 * ISNUMBER($K179))</formula>
    </cfRule>
    <cfRule type="expression" dxfId="4382" priority="18">
      <formula>AND($K179 &lt; 0, ISNUMBER($K179))</formula>
    </cfRule>
  </conditionalFormatting>
  <conditionalFormatting sqref="D177:F178 E199:F199">
    <cfRule type="expression" dxfId="4381" priority="10">
      <formula>$E$199 &gt; 0</formula>
    </cfRule>
    <cfRule type="expression" dxfId="4380" priority="11">
      <formula>$E$199 = 0</formula>
    </cfRule>
    <cfRule type="expression" dxfId="4379" priority="12">
      <formula>$E$199 &lt; 0</formula>
    </cfRule>
  </conditionalFormatting>
  <conditionalFormatting sqref="G177:I178 H199:I199">
    <cfRule type="expression" dxfId="4378" priority="7">
      <formula>$H$199 &gt; 0</formula>
    </cfRule>
    <cfRule type="expression" dxfId="4377" priority="8">
      <formula>$H$199 = 0</formula>
    </cfRule>
    <cfRule type="expression" dxfId="4376" priority="9">
      <formula>$H$199 &lt; 0</formula>
    </cfRule>
  </conditionalFormatting>
  <conditionalFormatting sqref="J177:L178 K199:L199">
    <cfRule type="expression" dxfId="4375" priority="4">
      <formula>$K$199 &gt; 0</formula>
    </cfRule>
    <cfRule type="expression" dxfId="4374" priority="5">
      <formula>$K$199 = 0</formula>
    </cfRule>
    <cfRule type="expression" dxfId="4373" priority="6">
      <formula>$K$199 &lt; 0</formula>
    </cfRule>
  </conditionalFormatting>
  <conditionalFormatting sqref="M177:O178 N199:O199">
    <cfRule type="expression" dxfId="4372" priority="1">
      <formula>$N$199 &gt; 0</formula>
    </cfRule>
    <cfRule type="expression" dxfId="4371" priority="2">
      <formula>$N$199 = 0</formula>
    </cfRule>
    <cfRule type="expression" dxfId="43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44348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16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2021-06-01(화) 오전 00:00</v>
      </c>
      <c r="C15" s="315"/>
      <c r="D15" s="271" t="str">
        <f>TEXT($G$1, "[$-ko-KR]yyyy-mm-dd(ddd) ") &amp; "오후 14:00"</f>
        <v>2021-06-01(화) 오후 14:00</v>
      </c>
      <c r="E15" s="272"/>
      <c r="F15" s="273"/>
      <c r="G15" s="271" t="str">
        <f>TEXT($G$1, "[$-ko-KR]yyyy-mm-dd(ddd) ") &amp; "오후 19:00"</f>
        <v>2021-06-01(화) 오후 19:00</v>
      </c>
      <c r="H15" s="272"/>
      <c r="I15" s="273"/>
      <c r="J15" s="271" t="str">
        <f>TEXT($G$1, "[$-ko-KR]yyyy-mm-dd(ddd) ") &amp; "오후 21:00"</f>
        <v>2021-06-01(화) 오후 21:00</v>
      </c>
      <c r="K15" s="272"/>
      <c r="L15" s="273"/>
      <c r="M15" s="271" t="str">
        <f>TEXT($G$1+1, "[$-ko-KR]yyyy-mm-dd(ddd) ") &amp; "오전 00:00"</f>
        <v>2021-06-02(수)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9"/>
      <c r="R17" s="269"/>
      <c r="S17" s="26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9"/>
      <c r="R18" s="269"/>
      <c r="S18" s="26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4"/>
      <c r="R19" s="274"/>
      <c r="S19" s="27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4"/>
      <c r="R20" s="274"/>
      <c r="S20" s="27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4"/>
      <c r="R21" s="274"/>
      <c r="S21" s="27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16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2021-06-01(화) 오전 00:00</v>
      </c>
      <c r="C42" s="312"/>
      <c r="D42" s="271" t="str">
        <f>TEXT($G$1, "[$-ko-KR]yyyy-mm-dd(ddd) ") &amp; "오후 14:00"</f>
        <v>2021-06-01(화) 오후 14:00</v>
      </c>
      <c r="E42" s="272"/>
      <c r="F42" s="273"/>
      <c r="G42" s="271" t="str">
        <f>TEXT($G$1, "[$-ko-KR]yyyy-mm-dd(ddd) ") &amp; "오후 19:00"</f>
        <v>2021-06-01(화) 오후 19:00</v>
      </c>
      <c r="H42" s="272"/>
      <c r="I42" s="273"/>
      <c r="J42" s="271" t="str">
        <f>TEXT($G$1, "[$-ko-KR]yyyy-mm-dd(ddd) ") &amp; "오후 21:00"</f>
        <v>2021-06-01(화) 오후 21:00</v>
      </c>
      <c r="K42" s="272"/>
      <c r="L42" s="273"/>
      <c r="M42" s="271" t="str">
        <f>TEXT($G$1+1, "[$-ko-KR]yyyy-mm-dd(ddd) ") &amp; "오전 00:00"</f>
        <v>2021-06-02(수)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9"/>
      <c r="R44" s="269"/>
      <c r="S44" s="26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9"/>
      <c r="R45" s="269"/>
      <c r="S45" s="26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4"/>
      <c r="R46" s="274"/>
      <c r="S46" s="27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4"/>
      <c r="R47" s="274"/>
      <c r="S47" s="27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4"/>
      <c r="R48" s="274"/>
      <c r="S48" s="27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4"/>
      <c r="R49" s="274"/>
      <c r="S49" s="27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4"/>
      <c r="R50" s="274"/>
      <c r="S50" s="27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4"/>
      <c r="R51" s="274"/>
      <c r="S51" s="27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3"/>
      <c r="R53" s="284"/>
      <c r="S53" s="28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6"/>
      <c r="R54" s="287"/>
      <c r="S54" s="28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9"/>
      <c r="R55" s="290"/>
      <c r="S55" s="29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4"/>
      <c r="R56" s="274"/>
      <c r="S56" s="27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9"/>
      <c r="R57" s="269"/>
      <c r="S57" s="26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9"/>
      <c r="R58" s="269"/>
      <c r="S58" s="26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4"/>
      <c r="R59" s="274"/>
      <c r="S59" s="27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4"/>
      <c r="R60" s="274"/>
      <c r="S60" s="27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4"/>
      <c r="R61" s="274"/>
      <c r="S61" s="27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6"/>
      <c r="R62" s="297"/>
      <c r="S62" s="298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16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2021-06-01(화) 오전 00:00</v>
      </c>
      <c r="C69" s="312"/>
      <c r="D69" s="271" t="str">
        <f>TEXT($G$1, "[$-ko-KR]yyyy-mm-dd(ddd) ") &amp; "오후 14:00"</f>
        <v>2021-06-01(화) 오후 14:00</v>
      </c>
      <c r="E69" s="272"/>
      <c r="F69" s="273"/>
      <c r="G69" s="271" t="str">
        <f>TEXT($G$1, "[$-ko-KR]yyyy-mm-dd(ddd) ") &amp; "오후 19:00"</f>
        <v>2021-06-01(화) 오후 19:00</v>
      </c>
      <c r="H69" s="272"/>
      <c r="I69" s="273"/>
      <c r="J69" s="271" t="str">
        <f>TEXT($G$1, "[$-ko-KR]yyyy-mm-dd(ddd) ") &amp; "오후 21:00"</f>
        <v>2021-06-01(화) 오후 21:00</v>
      </c>
      <c r="K69" s="272"/>
      <c r="L69" s="273"/>
      <c r="M69" s="271" t="str">
        <f>TEXT($G$1+1, "[$-ko-KR]yyyy-mm-dd(ddd) ") &amp; "오전 00:00"</f>
        <v>2021-06-02(수)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9"/>
      <c r="R71" s="269"/>
      <c r="S71" s="26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9"/>
      <c r="R72" s="269"/>
      <c r="S72" s="26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4"/>
      <c r="R73" s="274"/>
      <c r="S73" s="27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4"/>
      <c r="R74" s="274"/>
      <c r="S74" s="27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4"/>
      <c r="R75" s="274"/>
      <c r="S75" s="27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4"/>
      <c r="R76" s="274"/>
      <c r="S76" s="27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4"/>
      <c r="R77" s="274"/>
      <c r="S77" s="27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4"/>
      <c r="R78" s="274"/>
      <c r="S78" s="27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3"/>
      <c r="R80" s="284"/>
      <c r="S80" s="28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6"/>
      <c r="R81" s="287"/>
      <c r="S81" s="28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9"/>
      <c r="R82" s="290"/>
      <c r="S82" s="29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4"/>
      <c r="R83" s="274"/>
      <c r="S83" s="27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9"/>
      <c r="R84" s="269"/>
      <c r="S84" s="26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9"/>
      <c r="R85" s="269"/>
      <c r="S85" s="26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4"/>
      <c r="R86" s="274"/>
      <c r="S86" s="27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4"/>
      <c r="R87" s="274"/>
      <c r="S87" s="27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4"/>
      <c r="R88" s="274"/>
      <c r="S88" s="27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6"/>
      <c r="R89" s="297"/>
      <c r="S89" s="298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16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2021-06-01(화) 오전 00:00</v>
      </c>
      <c r="C96" s="312"/>
      <c r="D96" s="271" t="str">
        <f>TEXT($G$1, "[$-ko-KR]yyyy-mm-dd(ddd) ") &amp; "오후 14:00"</f>
        <v>2021-06-01(화) 오후 14:00</v>
      </c>
      <c r="E96" s="272"/>
      <c r="F96" s="273"/>
      <c r="G96" s="271" t="str">
        <f>TEXT($G$1, "[$-ko-KR]yyyy-mm-dd(ddd) ") &amp; "오후 19:00"</f>
        <v>2021-06-01(화) 오후 19:00</v>
      </c>
      <c r="H96" s="272"/>
      <c r="I96" s="273"/>
      <c r="J96" s="271" t="str">
        <f>TEXT($G$1, "[$-ko-KR]yyyy-mm-dd(ddd) ") &amp; "오후 21:00"</f>
        <v>2021-06-01(화) 오후 21:00</v>
      </c>
      <c r="K96" s="272"/>
      <c r="L96" s="273"/>
      <c r="M96" s="271" t="str">
        <f>TEXT($G$1+1, "[$-ko-KR]yyyy-mm-dd(ddd) ") &amp; "오전 00:00"</f>
        <v>2021-06-02(수)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9"/>
      <c r="R98" s="269"/>
      <c r="S98" s="26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9"/>
      <c r="R99" s="269"/>
      <c r="S99" s="26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4"/>
      <c r="R100" s="274"/>
      <c r="S100" s="27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4"/>
      <c r="R101" s="274"/>
      <c r="S101" s="27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4"/>
      <c r="R102" s="274"/>
      <c r="S102" s="27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4"/>
      <c r="R103" s="274"/>
      <c r="S103" s="27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4"/>
      <c r="R104" s="274"/>
      <c r="S104" s="27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4"/>
      <c r="R105" s="274"/>
      <c r="S105" s="27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3"/>
      <c r="R107" s="284"/>
      <c r="S107" s="28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6"/>
      <c r="R108" s="287"/>
      <c r="S108" s="28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9"/>
      <c r="R109" s="290"/>
      <c r="S109" s="29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4"/>
      <c r="R110" s="274"/>
      <c r="S110" s="27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9"/>
      <c r="R111" s="269"/>
      <c r="S111" s="26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9"/>
      <c r="R112" s="269"/>
      <c r="S112" s="26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4"/>
      <c r="R113" s="274"/>
      <c r="S113" s="27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4"/>
      <c r="R114" s="274"/>
      <c r="S114" s="27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4"/>
      <c r="R115" s="274"/>
      <c r="S115" s="27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6"/>
      <c r="R116" s="297"/>
      <c r="S116" s="298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16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2021-06-01(화) 오전 00:00</v>
      </c>
      <c r="C123" s="312"/>
      <c r="D123" s="271" t="str">
        <f>TEXT($G$1, "[$-ko-KR]yyyy-mm-dd(ddd) ") &amp; "오후 14:00"</f>
        <v>2021-06-01(화) 오후 14:00</v>
      </c>
      <c r="E123" s="272"/>
      <c r="F123" s="273"/>
      <c r="G123" s="271" t="str">
        <f>TEXT($G$1, "[$-ko-KR]yyyy-mm-dd(ddd) ") &amp; "오후 19:00"</f>
        <v>2021-06-01(화) 오후 19:00</v>
      </c>
      <c r="H123" s="272"/>
      <c r="I123" s="273"/>
      <c r="J123" s="271" t="str">
        <f>TEXT($G$1, "[$-ko-KR]yyyy-mm-dd(ddd) ") &amp; "오후 21:00"</f>
        <v>2021-06-01(화) 오후 21:00</v>
      </c>
      <c r="K123" s="272"/>
      <c r="L123" s="273"/>
      <c r="M123" s="271" t="str">
        <f>TEXT($G$1+1, "[$-ko-KR]yyyy-mm-dd(ddd) ") &amp; "오전 00:00"</f>
        <v>2021-06-02(수)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9"/>
      <c r="R125" s="269"/>
      <c r="S125" s="26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9"/>
      <c r="R126" s="269"/>
      <c r="S126" s="26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4"/>
      <c r="R127" s="274"/>
      <c r="S127" s="27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4"/>
      <c r="R128" s="274"/>
      <c r="S128" s="27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4"/>
      <c r="R129" s="274"/>
      <c r="S129" s="27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4"/>
      <c r="R130" s="274"/>
      <c r="S130" s="27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4"/>
      <c r="R131" s="274"/>
      <c r="S131" s="27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4"/>
      <c r="R132" s="274"/>
      <c r="S132" s="27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3"/>
      <c r="R134" s="284"/>
      <c r="S134" s="28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6"/>
      <c r="R135" s="287"/>
      <c r="S135" s="28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9"/>
      <c r="R136" s="290"/>
      <c r="S136" s="29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4"/>
      <c r="R137" s="274"/>
      <c r="S137" s="27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9"/>
      <c r="R138" s="269"/>
      <c r="S138" s="26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9"/>
      <c r="R139" s="269"/>
      <c r="S139" s="26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4"/>
      <c r="R140" s="274"/>
      <c r="S140" s="27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4"/>
      <c r="R141" s="274"/>
      <c r="S141" s="27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4"/>
      <c r="R142" s="274"/>
      <c r="S142" s="27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6"/>
      <c r="R143" s="297"/>
      <c r="S143" s="298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16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2021-06-01(화) 오전 00:00</v>
      </c>
      <c r="C150" s="312"/>
      <c r="D150" s="271" t="str">
        <f>TEXT($G$1, "[$-ko-KR]yyyy-mm-dd(ddd) ") &amp; "오후 14:00"</f>
        <v>2021-06-01(화) 오후 14:00</v>
      </c>
      <c r="E150" s="272"/>
      <c r="F150" s="273"/>
      <c r="G150" s="271" t="str">
        <f>TEXT($G$1, "[$-ko-KR]yyyy-mm-dd(ddd) ") &amp; "오후 19:00"</f>
        <v>2021-06-01(화) 오후 19:00</v>
      </c>
      <c r="H150" s="272"/>
      <c r="I150" s="273"/>
      <c r="J150" s="271" t="str">
        <f>TEXT($G$1, "[$-ko-KR]yyyy-mm-dd(ddd) ") &amp; "오후 21:00"</f>
        <v>2021-06-01(화) 오후 21:00</v>
      </c>
      <c r="K150" s="272"/>
      <c r="L150" s="273"/>
      <c r="M150" s="271" t="str">
        <f>TEXT($G$1+1, "[$-ko-KR]yyyy-mm-dd(ddd) ") &amp; "오전 00:00"</f>
        <v>2021-06-02(수)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9"/>
      <c r="R152" s="269"/>
      <c r="S152" s="26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9"/>
      <c r="R153" s="269"/>
      <c r="S153" s="26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4"/>
      <c r="R154" s="274"/>
      <c r="S154" s="27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4"/>
      <c r="R155" s="274"/>
      <c r="S155" s="27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4"/>
      <c r="R156" s="274"/>
      <c r="S156" s="27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4"/>
      <c r="R157" s="274"/>
      <c r="S157" s="27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4"/>
      <c r="R158" s="274"/>
      <c r="S158" s="27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4"/>
      <c r="R159" s="274"/>
      <c r="S159" s="27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3"/>
      <c r="R161" s="284"/>
      <c r="S161" s="28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6"/>
      <c r="R162" s="287"/>
      <c r="S162" s="28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9"/>
      <c r="R163" s="290"/>
      <c r="S163" s="29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4"/>
      <c r="R164" s="274"/>
      <c r="S164" s="27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9"/>
      <c r="R165" s="269"/>
      <c r="S165" s="26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9"/>
      <c r="R166" s="269"/>
      <c r="S166" s="26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4"/>
      <c r="R167" s="274"/>
      <c r="S167" s="27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4"/>
      <c r="R168" s="274"/>
      <c r="S168" s="27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4"/>
      <c r="R169" s="274"/>
      <c r="S169" s="27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6"/>
      <c r="R170" s="297"/>
      <c r="S170" s="298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16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2021-06-01(화) 오전 00:00</v>
      </c>
      <c r="C177" s="312"/>
      <c r="D177" s="271" t="str">
        <f>TEXT($G$1, "[$-ko-KR]yyyy-mm-dd(ddd) ") &amp; "오후 14:00"</f>
        <v>2021-06-01(화) 오후 14:00</v>
      </c>
      <c r="E177" s="272"/>
      <c r="F177" s="273"/>
      <c r="G177" s="271" t="str">
        <f>TEXT($G$1, "[$-ko-KR]yyyy-mm-dd(ddd) ") &amp; "오후 19:00"</f>
        <v>2021-06-01(화) 오후 19:00</v>
      </c>
      <c r="H177" s="272"/>
      <c r="I177" s="273"/>
      <c r="J177" s="271" t="str">
        <f>TEXT($G$1, "[$-ko-KR]yyyy-mm-dd(ddd) ") &amp; "오후 21:00"</f>
        <v>2021-06-01(화) 오후 21:00</v>
      </c>
      <c r="K177" s="272"/>
      <c r="L177" s="273"/>
      <c r="M177" s="271" t="str">
        <f>TEXT($G$1+1, "[$-ko-KR]yyyy-mm-dd(ddd) ") &amp; "오전 00:00"</f>
        <v>2021-06-02(수)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9"/>
      <c r="R179" s="269"/>
      <c r="S179" s="26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9"/>
      <c r="R180" s="269"/>
      <c r="S180" s="26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4"/>
      <c r="R181" s="274"/>
      <c r="S181" s="27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4"/>
      <c r="R182" s="274"/>
      <c r="S182" s="27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4"/>
      <c r="R183" s="274"/>
      <c r="S183" s="27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4"/>
      <c r="R184" s="274"/>
      <c r="S184" s="27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4"/>
      <c r="R185" s="274"/>
      <c r="S185" s="27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4"/>
      <c r="R186" s="274"/>
      <c r="S186" s="27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3"/>
      <c r="R188" s="284"/>
      <c r="S188" s="28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6"/>
      <c r="R189" s="287"/>
      <c r="S189" s="28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9"/>
      <c r="R190" s="290"/>
      <c r="S190" s="29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4"/>
      <c r="R191" s="274"/>
      <c r="S191" s="27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9"/>
      <c r="R192" s="269"/>
      <c r="S192" s="26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9"/>
      <c r="R193" s="269"/>
      <c r="S193" s="26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4"/>
      <c r="R194" s="274"/>
      <c r="S194" s="27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4"/>
      <c r="R195" s="274"/>
      <c r="S195" s="27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4"/>
      <c r="R196" s="274"/>
      <c r="S196" s="27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6"/>
      <c r="R197" s="297"/>
      <c r="S197" s="298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02"/>
      <c r="R199" s="303"/>
      <c r="S199" s="304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36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6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6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6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6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6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6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6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6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6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59" priority="289">
      <formula>AND($N17 &gt; 0, ISNUMBER($N17))</formula>
    </cfRule>
    <cfRule type="expression" dxfId="4358" priority="290">
      <formula>AND($N17 = 0 * ISNUMBER($N17))</formula>
    </cfRule>
    <cfRule type="expression" dxfId="4357" priority="291">
      <formula>AND($N17 &lt; 0, ISNUMBER($N17))</formula>
    </cfRule>
  </conditionalFormatting>
  <conditionalFormatting sqref="A17:C36 D17:F36">
    <cfRule type="expression" dxfId="4356" priority="298">
      <formula>AND($E17 &gt; 0, ISNUMBER($E17))</formula>
    </cfRule>
    <cfRule type="expression" dxfId="4355" priority="299">
      <formula>AND($E17 = 0 * ISNUMBER($E17))</formula>
    </cfRule>
    <cfRule type="expression" dxfId="4354" priority="300">
      <formula>AND($E17 &lt; 0, ISNUMBER($E17))</formula>
    </cfRule>
  </conditionalFormatting>
  <conditionalFormatting sqref="A17:C36 G17:I36">
    <cfRule type="expression" dxfId="4353" priority="295">
      <formula>AND($H17 &gt; 0, ISNUMBER($H17))</formula>
    </cfRule>
    <cfRule type="expression" dxfId="4352" priority="296">
      <formula>AND($H17 = 0 * ISNUMBER($H17))</formula>
    </cfRule>
    <cfRule type="expression" dxfId="4351" priority="297">
      <formula>AND($H17 &lt; 0, ISNUMBER($H17))</formula>
    </cfRule>
  </conditionalFormatting>
  <conditionalFormatting sqref="A17:C36 J17:L36">
    <cfRule type="expression" dxfId="4350" priority="292">
      <formula>AND($K17 &gt; 0, ISNUMBER($K17))</formula>
    </cfRule>
    <cfRule type="expression" dxfId="4349" priority="293">
      <formula>AND($K17 = 0 * ISNUMBER($K17))</formula>
    </cfRule>
    <cfRule type="expression" dxfId="4348" priority="294">
      <formula>AND($K17 &lt; 0, ISNUMBER($K17))</formula>
    </cfRule>
  </conditionalFormatting>
  <conditionalFormatting sqref="D15:F16 E37:F37">
    <cfRule type="expression" dxfId="4347" priority="286">
      <formula>$E$37 &gt; 0</formula>
    </cfRule>
    <cfRule type="expression" dxfId="4346" priority="287">
      <formula>$E$37 = 0</formula>
    </cfRule>
    <cfRule type="expression" dxfId="4345" priority="288">
      <formula>$E$37 &lt; 0</formula>
    </cfRule>
  </conditionalFormatting>
  <conditionalFormatting sqref="G15:I16 H37:I37">
    <cfRule type="expression" dxfId="4344" priority="283">
      <formula>$H$37 &gt; 0</formula>
    </cfRule>
    <cfRule type="expression" dxfId="4343" priority="284">
      <formula>$H$37 = 0</formula>
    </cfRule>
    <cfRule type="expression" dxfId="4342" priority="285">
      <formula>$H$37 &lt; 0</formula>
    </cfRule>
  </conditionalFormatting>
  <conditionalFormatting sqref="J15:L16 K37:L37">
    <cfRule type="expression" dxfId="4341" priority="280">
      <formula>$K$37 &gt; 0</formula>
    </cfRule>
    <cfRule type="expression" dxfId="4340" priority="281">
      <formula>$K$37 = 0</formula>
    </cfRule>
    <cfRule type="expression" dxfId="4339" priority="282">
      <formula>$K$37 &lt; 0</formula>
    </cfRule>
  </conditionalFormatting>
  <conditionalFormatting sqref="M15:O16 N37:O37">
    <cfRule type="expression" dxfId="4338" priority="277">
      <formula>$N$37 &gt; 0</formula>
    </cfRule>
    <cfRule type="expression" dxfId="4337" priority="278">
      <formula>$N$37 = 0</formula>
    </cfRule>
    <cfRule type="expression" dxfId="4336" priority="279">
      <formula>$N$37 &lt; 0</formula>
    </cfRule>
  </conditionalFormatting>
  <conditionalFormatting sqref="A44:C63 M44:O63">
    <cfRule type="expression" dxfId="4335" priority="265">
      <formula>AND($N44 &gt; 0, ISNUMBER($N44))</formula>
    </cfRule>
    <cfRule type="expression" dxfId="4334" priority="266">
      <formula>AND($N44 = 0 * ISNUMBER($N44))</formula>
    </cfRule>
    <cfRule type="expression" dxfId="4333" priority="267">
      <formula>AND($N44 &lt; 0, ISNUMBER($N44))</formula>
    </cfRule>
  </conditionalFormatting>
  <conditionalFormatting sqref="A44:F63">
    <cfRule type="expression" dxfId="4332" priority="274">
      <formula>AND($E44 &gt; 0, ISNUMBER($E44))</formula>
    </cfRule>
    <cfRule type="expression" dxfId="4331" priority="275">
      <formula>AND($E44 = 0 * ISNUMBER($E44))</formula>
    </cfRule>
    <cfRule type="expression" dxfId="4330" priority="276">
      <formula>AND($E44 &lt; 0, ISNUMBER($E44))</formula>
    </cfRule>
  </conditionalFormatting>
  <conditionalFormatting sqref="A44:C63 G44:I63">
    <cfRule type="expression" dxfId="4329" priority="271">
      <formula>AND($H44 &gt; 0, ISNUMBER($H44))</formula>
    </cfRule>
    <cfRule type="expression" dxfId="4328" priority="272">
      <formula>AND($H44 = 0 * ISNUMBER($H44))</formula>
    </cfRule>
    <cfRule type="expression" dxfId="4327" priority="273">
      <formula>AND($H44 &lt; 0, ISNUMBER($H44))</formula>
    </cfRule>
  </conditionalFormatting>
  <conditionalFormatting sqref="A44:C63 J44:L63">
    <cfRule type="expression" dxfId="4326" priority="268">
      <formula>AND($K44 &gt; 0, ISNUMBER($K44))</formula>
    </cfRule>
    <cfRule type="expression" dxfId="4325" priority="269">
      <formula>AND($K44 = 0 * ISNUMBER($K44))</formula>
    </cfRule>
    <cfRule type="expression" dxfId="4324" priority="270">
      <formula>AND($K44 &lt; 0, ISNUMBER($K44))</formula>
    </cfRule>
  </conditionalFormatting>
  <conditionalFormatting sqref="D42:F43 E64:F64">
    <cfRule type="expression" dxfId="4323" priority="262">
      <formula>$E$64 &gt; 0</formula>
    </cfRule>
    <cfRule type="expression" dxfId="4322" priority="263">
      <formula>$E$64 = 0</formula>
    </cfRule>
    <cfRule type="expression" dxfId="4321" priority="264">
      <formula>$E$64 &lt; 0</formula>
    </cfRule>
  </conditionalFormatting>
  <conditionalFormatting sqref="G42:I43 H64:I64">
    <cfRule type="expression" dxfId="4320" priority="259">
      <formula>$H$64 &gt; 0</formula>
    </cfRule>
    <cfRule type="expression" dxfId="4319" priority="260">
      <formula>$H$64 = 0</formula>
    </cfRule>
    <cfRule type="expression" dxfId="4318" priority="261">
      <formula>$H$64 &lt; 0</formula>
    </cfRule>
  </conditionalFormatting>
  <conditionalFormatting sqref="J42:L43 K64:L64">
    <cfRule type="expression" dxfId="4317" priority="256">
      <formula>$K$64 &gt; 0</formula>
    </cfRule>
    <cfRule type="expression" dxfId="4316" priority="257">
      <formula>$K$64 = 0</formula>
    </cfRule>
    <cfRule type="expression" dxfId="4315" priority="258">
      <formula>$K$64 &lt; 0</formula>
    </cfRule>
  </conditionalFormatting>
  <conditionalFormatting sqref="M42:O43 N64:O64">
    <cfRule type="expression" dxfId="4314" priority="253">
      <formula>$N$64 &gt; 0</formula>
    </cfRule>
    <cfRule type="expression" dxfId="4313" priority="254">
      <formula>$N$64 = 0</formula>
    </cfRule>
    <cfRule type="expression" dxfId="4312" priority="255">
      <formula>$N$64 &lt; 0</formula>
    </cfRule>
  </conditionalFormatting>
  <conditionalFormatting sqref="A71:C90 M71:O90">
    <cfRule type="expression" dxfId="4311" priority="109">
      <formula>AND($N71 &gt; 0, ISNUMBER($N71))</formula>
    </cfRule>
    <cfRule type="expression" dxfId="4310" priority="110">
      <formula>AND($N71 = 0 * ISNUMBER($N71))</formula>
    </cfRule>
    <cfRule type="expression" dxfId="4309" priority="111">
      <formula>AND($N71 &lt; 0, ISNUMBER($N71))</formula>
    </cfRule>
  </conditionalFormatting>
  <conditionalFormatting sqref="A71:F90">
    <cfRule type="expression" dxfId="4308" priority="118">
      <formula>AND($E71 &gt; 0, ISNUMBER($E71))</formula>
    </cfRule>
    <cfRule type="expression" dxfId="4307" priority="119">
      <formula>AND($E71 = 0 * ISNUMBER($E71))</formula>
    </cfRule>
    <cfRule type="expression" dxfId="4306" priority="120">
      <formula>AND($E71 &lt; 0, ISNUMBER($E71))</formula>
    </cfRule>
  </conditionalFormatting>
  <conditionalFormatting sqref="A71:C90 G71:I90">
    <cfRule type="expression" dxfId="4305" priority="115">
      <formula>AND($H71 &gt; 0, ISNUMBER($H71))</formula>
    </cfRule>
    <cfRule type="expression" dxfId="4304" priority="116">
      <formula>AND($H71 = 0 * ISNUMBER($H71))</formula>
    </cfRule>
    <cfRule type="expression" dxfId="4303" priority="117">
      <formula>AND($H71 &lt; 0, ISNUMBER($H71))</formula>
    </cfRule>
  </conditionalFormatting>
  <conditionalFormatting sqref="A71:C90 J71:L90">
    <cfRule type="expression" dxfId="4302" priority="112">
      <formula>AND($K71 &gt; 0, ISNUMBER($K71))</formula>
    </cfRule>
    <cfRule type="expression" dxfId="4301" priority="113">
      <formula>AND($K71 = 0 * ISNUMBER($K71))</formula>
    </cfRule>
    <cfRule type="expression" dxfId="4300" priority="114">
      <formula>AND($K71 &lt; 0, ISNUMBER($K71))</formula>
    </cfRule>
  </conditionalFormatting>
  <conditionalFormatting sqref="D69:F70 E91:F91">
    <cfRule type="expression" dxfId="4299" priority="106">
      <formula>$E$91 &gt; 0</formula>
    </cfRule>
    <cfRule type="expression" dxfId="4298" priority="107">
      <formula>$E$91 = 0</formula>
    </cfRule>
    <cfRule type="expression" dxfId="4297" priority="108">
      <formula>$E$91 &lt; 0</formula>
    </cfRule>
  </conditionalFormatting>
  <conditionalFormatting sqref="G69:I70 H91:I91">
    <cfRule type="expression" dxfId="4296" priority="103">
      <formula>$H$91 &gt; 0</formula>
    </cfRule>
    <cfRule type="expression" dxfId="4295" priority="104">
      <formula>$H$91 = 0</formula>
    </cfRule>
    <cfRule type="expression" dxfId="4294" priority="105">
      <formula>$H$91 &lt; 0</formula>
    </cfRule>
  </conditionalFormatting>
  <conditionalFormatting sqref="J69:L70 K91:L91">
    <cfRule type="expression" dxfId="4293" priority="100">
      <formula>$K$91 &gt; 0</formula>
    </cfRule>
    <cfRule type="expression" dxfId="4292" priority="101">
      <formula>$K$91 = 0</formula>
    </cfRule>
    <cfRule type="expression" dxfId="4291" priority="102">
      <formula>$K$91 &lt; 0</formula>
    </cfRule>
  </conditionalFormatting>
  <conditionalFormatting sqref="M69:O70 N91:O91">
    <cfRule type="expression" dxfId="4290" priority="97">
      <formula>$N$91 &gt; 0</formula>
    </cfRule>
    <cfRule type="expression" dxfId="4289" priority="98">
      <formula>$N$91 = 0</formula>
    </cfRule>
    <cfRule type="expression" dxfId="4288" priority="99">
      <formula>$N$91 &lt; 0</formula>
    </cfRule>
  </conditionalFormatting>
  <conditionalFormatting sqref="A98:C117 M98:O117">
    <cfRule type="expression" dxfId="4287" priority="85">
      <formula>AND($N98 &gt; 0, ISNUMBER($N98))</formula>
    </cfRule>
    <cfRule type="expression" dxfId="4286" priority="86">
      <formula>AND($N98 = 0 * ISNUMBER($N98))</formula>
    </cfRule>
    <cfRule type="expression" dxfId="4285" priority="87">
      <formula>AND($N98 &lt; 0, ISNUMBER($N98))</formula>
    </cfRule>
  </conditionalFormatting>
  <conditionalFormatting sqref="A98:F117">
    <cfRule type="expression" dxfId="4284" priority="94">
      <formula>AND($E98 &gt; 0, ISNUMBER($E98))</formula>
    </cfRule>
    <cfRule type="expression" dxfId="4283" priority="95">
      <formula>AND($E98 = 0 * ISNUMBER($E98))</formula>
    </cfRule>
    <cfRule type="expression" dxfId="4282" priority="96">
      <formula>AND($E98 &lt; 0, ISNUMBER($E98))</formula>
    </cfRule>
  </conditionalFormatting>
  <conditionalFormatting sqref="A98:C117 G98:I117">
    <cfRule type="expression" dxfId="4281" priority="91">
      <formula>AND($H98 &gt; 0, ISNUMBER($H98))</formula>
    </cfRule>
    <cfRule type="expression" dxfId="4280" priority="92">
      <formula>AND($H98 = 0 * ISNUMBER($H98))</formula>
    </cfRule>
    <cfRule type="expression" dxfId="4279" priority="93">
      <formula>AND($H98 &lt; 0, ISNUMBER($H98))</formula>
    </cfRule>
  </conditionalFormatting>
  <conditionalFormatting sqref="A98:C117 J98:L117">
    <cfRule type="expression" dxfId="4278" priority="88">
      <formula>AND($K98 &gt; 0, ISNUMBER($K98))</formula>
    </cfRule>
    <cfRule type="expression" dxfId="4277" priority="89">
      <formula>AND($K98 = 0 * ISNUMBER($K98))</formula>
    </cfRule>
    <cfRule type="expression" dxfId="4276" priority="90">
      <formula>AND($K98 &lt; 0, ISNUMBER($K98))</formula>
    </cfRule>
  </conditionalFormatting>
  <conditionalFormatting sqref="D96:F97 E118:F118">
    <cfRule type="expression" dxfId="4275" priority="82">
      <formula>$E$118 &gt; 0</formula>
    </cfRule>
    <cfRule type="expression" dxfId="4274" priority="83">
      <formula>$E$118 = 0</formula>
    </cfRule>
    <cfRule type="expression" dxfId="4273" priority="84">
      <formula>$E$118 &lt; 0</formula>
    </cfRule>
  </conditionalFormatting>
  <conditionalFormatting sqref="G96:I97 H118:I118">
    <cfRule type="expression" dxfId="4272" priority="79">
      <formula>$H$118 &gt; 0</formula>
    </cfRule>
    <cfRule type="expression" dxfId="4271" priority="80">
      <formula>$H$118 = 0</formula>
    </cfRule>
    <cfRule type="expression" dxfId="4270" priority="81">
      <formula>$H$118 &lt; 0</formula>
    </cfRule>
  </conditionalFormatting>
  <conditionalFormatting sqref="J96:L97 K118:L118">
    <cfRule type="expression" dxfId="4269" priority="76">
      <formula>$K$118 &gt; 0</formula>
    </cfRule>
    <cfRule type="expression" dxfId="4268" priority="77">
      <formula>$K$118 = 0</formula>
    </cfRule>
    <cfRule type="expression" dxfId="4267" priority="78">
      <formula>$K$118 &lt; 0</formula>
    </cfRule>
  </conditionalFormatting>
  <conditionalFormatting sqref="M96:O97 N118:O118">
    <cfRule type="expression" dxfId="4266" priority="73">
      <formula>$N$118 &gt; 0</formula>
    </cfRule>
    <cfRule type="expression" dxfId="4265" priority="74">
      <formula>$N$118 = 0</formula>
    </cfRule>
    <cfRule type="expression" dxfId="4264" priority="75">
      <formula>$N$118 &lt; 0</formula>
    </cfRule>
  </conditionalFormatting>
  <conditionalFormatting sqref="A125:C144 M125:O144">
    <cfRule type="expression" dxfId="4263" priority="61">
      <formula>AND($N125 &gt; 0, ISNUMBER($N125))</formula>
    </cfRule>
    <cfRule type="expression" dxfId="4262" priority="62">
      <formula>AND($N125 = 0 * ISNUMBER($N125))</formula>
    </cfRule>
    <cfRule type="expression" dxfId="4261" priority="63">
      <formula>AND($N125 &lt; 0, ISNUMBER($N125))</formula>
    </cfRule>
  </conditionalFormatting>
  <conditionalFormatting sqref="A125:F144">
    <cfRule type="expression" dxfId="4260" priority="70">
      <formula>AND($E125 &gt; 0, ISNUMBER($E125))</formula>
    </cfRule>
    <cfRule type="expression" dxfId="4259" priority="71">
      <formula>AND($E125 = 0 * ISNUMBER($E125))</formula>
    </cfRule>
    <cfRule type="expression" dxfId="4258" priority="72">
      <formula>AND($E125 &lt; 0, ISNUMBER($E125))</formula>
    </cfRule>
  </conditionalFormatting>
  <conditionalFormatting sqref="A125:C144 G125:I144">
    <cfRule type="expression" dxfId="4257" priority="67">
      <formula>AND($H125 &gt; 0, ISNUMBER($H125))</formula>
    </cfRule>
    <cfRule type="expression" dxfId="4256" priority="68">
      <formula>AND($H125 = 0 * ISNUMBER($H125))</formula>
    </cfRule>
    <cfRule type="expression" dxfId="4255" priority="69">
      <formula>AND($H125 &lt; 0, ISNUMBER($H125))</formula>
    </cfRule>
  </conditionalFormatting>
  <conditionalFormatting sqref="A125:C144 J125:L144">
    <cfRule type="expression" dxfId="4254" priority="64">
      <formula>AND($K125 &gt; 0, ISNUMBER($K125))</formula>
    </cfRule>
    <cfRule type="expression" dxfId="4253" priority="65">
      <formula>AND($K125 = 0 * ISNUMBER($K125))</formula>
    </cfRule>
    <cfRule type="expression" dxfId="4252" priority="66">
      <formula>AND($K125 &lt; 0, ISNUMBER($K125))</formula>
    </cfRule>
  </conditionalFormatting>
  <conditionalFormatting sqref="D123:F124 E145:F145">
    <cfRule type="expression" dxfId="4251" priority="58">
      <formula>$E$145 &gt; 0</formula>
    </cfRule>
    <cfRule type="expression" dxfId="4250" priority="59">
      <formula>$E$145 = 0</formula>
    </cfRule>
    <cfRule type="expression" dxfId="4249" priority="60">
      <formula>$E$145 &lt; 0</formula>
    </cfRule>
  </conditionalFormatting>
  <conditionalFormatting sqref="G123:I124 H145:I145">
    <cfRule type="expression" dxfId="4248" priority="55">
      <formula>$H$145 &gt; 0</formula>
    </cfRule>
    <cfRule type="expression" dxfId="4247" priority="56">
      <formula>$H$145 = 0</formula>
    </cfRule>
    <cfRule type="expression" dxfId="4246" priority="57">
      <formula>$H$145 &lt; 0</formula>
    </cfRule>
  </conditionalFormatting>
  <conditionalFormatting sqref="J123:L124 K145:L145">
    <cfRule type="expression" dxfId="4245" priority="52">
      <formula>$K$145 &gt; 0</formula>
    </cfRule>
    <cfRule type="expression" dxfId="4244" priority="53">
      <formula>$K$145 = 0</formula>
    </cfRule>
    <cfRule type="expression" dxfId="4243" priority="54">
      <formula>$K$145 &lt; 0</formula>
    </cfRule>
  </conditionalFormatting>
  <conditionalFormatting sqref="M123:O124 N145:O145">
    <cfRule type="expression" dxfId="4242" priority="49">
      <formula>$N$145 &gt; 0</formula>
    </cfRule>
    <cfRule type="expression" dxfId="4241" priority="50">
      <formula>$N$145 = 0</formula>
    </cfRule>
    <cfRule type="expression" dxfId="4240" priority="51">
      <formula>$N$145 &lt; 0</formula>
    </cfRule>
  </conditionalFormatting>
  <conditionalFormatting sqref="A152:C171 M152:O171">
    <cfRule type="expression" dxfId="4239" priority="37">
      <formula>AND($N152 &gt; 0, ISNUMBER($N152))</formula>
    </cfRule>
    <cfRule type="expression" dxfId="4238" priority="38">
      <formula>AND($N152 = 0 * ISNUMBER($N152))</formula>
    </cfRule>
    <cfRule type="expression" dxfId="4237" priority="39">
      <formula>AND($N152 &lt; 0, ISNUMBER($N152))</formula>
    </cfRule>
  </conditionalFormatting>
  <conditionalFormatting sqref="A152:F171">
    <cfRule type="expression" dxfId="4236" priority="46">
      <formula>AND($E152 &gt; 0, ISNUMBER($E152))</formula>
    </cfRule>
    <cfRule type="expression" dxfId="4235" priority="47">
      <formula>AND($E152 = 0 * ISNUMBER($E152))</formula>
    </cfRule>
    <cfRule type="expression" dxfId="4234" priority="48">
      <formula>AND($E152 &lt; 0, ISNUMBER($E152))</formula>
    </cfRule>
  </conditionalFormatting>
  <conditionalFormatting sqref="A152:C171 G152:I171">
    <cfRule type="expression" dxfId="4233" priority="43">
      <formula>AND($H152 &gt; 0, ISNUMBER($H152))</formula>
    </cfRule>
    <cfRule type="expression" dxfId="4232" priority="44">
      <formula>AND($H152 = 0 * ISNUMBER($H152))</formula>
    </cfRule>
    <cfRule type="expression" dxfId="4231" priority="45">
      <formula>AND($H152 &lt; 0, ISNUMBER($H152))</formula>
    </cfRule>
  </conditionalFormatting>
  <conditionalFormatting sqref="A152:C171 J152:L171">
    <cfRule type="expression" dxfId="4230" priority="40">
      <formula>AND($K152 &gt; 0, ISNUMBER($K152))</formula>
    </cfRule>
    <cfRule type="expression" dxfId="4229" priority="41">
      <formula>AND($K152 = 0 * ISNUMBER($K152))</formula>
    </cfRule>
    <cfRule type="expression" dxfId="4228" priority="42">
      <formula>AND($K152 &lt; 0, ISNUMBER($K152))</formula>
    </cfRule>
  </conditionalFormatting>
  <conditionalFormatting sqref="D150:F151 E172:F172">
    <cfRule type="expression" dxfId="4227" priority="34">
      <formula>$E$172 &gt; 0</formula>
    </cfRule>
    <cfRule type="expression" dxfId="4226" priority="35">
      <formula>$E$172 = 0</formula>
    </cfRule>
    <cfRule type="expression" dxfId="4225" priority="36">
      <formula>$E$172 &lt; 0</formula>
    </cfRule>
  </conditionalFormatting>
  <conditionalFormatting sqref="G150:I151 H172:I172">
    <cfRule type="expression" dxfId="4224" priority="31">
      <formula>$H$172 &gt; 0</formula>
    </cfRule>
    <cfRule type="expression" dxfId="4223" priority="32">
      <formula>$H$172 = 0</formula>
    </cfRule>
    <cfRule type="expression" dxfId="4222" priority="33">
      <formula>$H$172 &lt; 0</formula>
    </cfRule>
  </conditionalFormatting>
  <conditionalFormatting sqref="J150:L151 K172:L172">
    <cfRule type="expression" dxfId="4221" priority="28">
      <formula>$K$172 &gt; 0</formula>
    </cfRule>
    <cfRule type="expression" dxfId="4220" priority="29">
      <formula>$K$172 = 0</formula>
    </cfRule>
    <cfRule type="expression" dxfId="4219" priority="30">
      <formula>$K$172 &lt; 0</formula>
    </cfRule>
  </conditionalFormatting>
  <conditionalFormatting sqref="M150:O151 N172:O172">
    <cfRule type="expression" dxfId="4218" priority="25">
      <formula>$N$172 &gt; 0</formula>
    </cfRule>
    <cfRule type="expression" dxfId="4217" priority="26">
      <formula>$N$172 = 0</formula>
    </cfRule>
    <cfRule type="expression" dxfId="4216" priority="27">
      <formula>$N$172 &lt; 0</formula>
    </cfRule>
  </conditionalFormatting>
  <conditionalFormatting sqref="A179:C198 M179:O198">
    <cfRule type="expression" dxfId="4215" priority="13">
      <formula>AND($N179 &gt; 0, ISNUMBER($N179))</formula>
    </cfRule>
    <cfRule type="expression" dxfId="4214" priority="14">
      <formula>AND($N179 = 0 * ISNUMBER($N179))</formula>
    </cfRule>
    <cfRule type="expression" dxfId="4213" priority="15">
      <formula>AND($N179 &lt; 0, ISNUMBER($N179))</formula>
    </cfRule>
  </conditionalFormatting>
  <conditionalFormatting sqref="A179:F198">
    <cfRule type="expression" dxfId="4212" priority="22">
      <formula>AND($E179 &gt; 0, ISNUMBER($E179))</formula>
    </cfRule>
    <cfRule type="expression" dxfId="4211" priority="23">
      <formula>AND($E179 = 0 * ISNUMBER($E179))</formula>
    </cfRule>
    <cfRule type="expression" dxfId="4210" priority="24">
      <formula>AND($E179 &lt; 0, ISNUMBER($E179))</formula>
    </cfRule>
  </conditionalFormatting>
  <conditionalFormatting sqref="A179:C198 G179:I198">
    <cfRule type="expression" dxfId="4209" priority="19">
      <formula>AND($H179 &gt; 0, ISNUMBER($H179))</formula>
    </cfRule>
    <cfRule type="expression" dxfId="4208" priority="20">
      <formula>AND($H179 = 0 * ISNUMBER($H179))</formula>
    </cfRule>
    <cfRule type="expression" dxfId="4207" priority="21">
      <formula>AND($H179 &lt; 0, ISNUMBER($H179))</formula>
    </cfRule>
  </conditionalFormatting>
  <conditionalFormatting sqref="A179:C198 J179:L198">
    <cfRule type="expression" dxfId="4206" priority="16">
      <formula>AND($K179 &gt; 0, ISNUMBER($K179))</formula>
    </cfRule>
    <cfRule type="expression" dxfId="4205" priority="17">
      <formula>AND($K179 = 0 * ISNUMBER($K179))</formula>
    </cfRule>
    <cfRule type="expression" dxfId="4204" priority="18">
      <formula>AND($K179 &lt; 0, ISNUMBER($K179))</formula>
    </cfRule>
  </conditionalFormatting>
  <conditionalFormatting sqref="D177:F178 E199:F199">
    <cfRule type="expression" dxfId="4203" priority="10">
      <formula>$E$199 &gt; 0</formula>
    </cfRule>
    <cfRule type="expression" dxfId="4202" priority="11">
      <formula>$E$199 = 0</formula>
    </cfRule>
    <cfRule type="expression" dxfId="4201" priority="12">
      <formula>$E$199 &lt; 0</formula>
    </cfRule>
  </conditionalFormatting>
  <conditionalFormatting sqref="G177:I178 H199:I199">
    <cfRule type="expression" dxfId="4200" priority="7">
      <formula>$H$199 &gt; 0</formula>
    </cfRule>
    <cfRule type="expression" dxfId="4199" priority="8">
      <formula>$H$199 = 0</formula>
    </cfRule>
    <cfRule type="expression" dxfId="4198" priority="9">
      <formula>$H$199 &lt; 0</formula>
    </cfRule>
  </conditionalFormatting>
  <conditionalFormatting sqref="J177:L178 K199:L199">
    <cfRule type="expression" dxfId="4197" priority="4">
      <formula>$K$199 &gt; 0</formula>
    </cfRule>
    <cfRule type="expression" dxfId="4196" priority="5">
      <formula>$K$199 = 0</formula>
    </cfRule>
    <cfRule type="expression" dxfId="4195" priority="6">
      <formula>$K$199 &lt; 0</formula>
    </cfRule>
  </conditionalFormatting>
  <conditionalFormatting sqref="M177:O178 N199:O199">
    <cfRule type="expression" dxfId="4194" priority="1">
      <formula>$N$199 &gt; 0</formula>
    </cfRule>
    <cfRule type="expression" dxfId="4193" priority="2">
      <formula>$N$199 = 0</formula>
    </cfRule>
    <cfRule type="expression" dxfId="41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211</v>
      </c>
      <c r="B2" s="11" t="s">
        <v>212</v>
      </c>
      <c r="C2" s="95">
        <v>8.5</v>
      </c>
      <c r="D2" s="92">
        <v>4.4226044200000002E-2</v>
      </c>
      <c r="E2" s="93">
        <v>7743028708.7504263</v>
      </c>
      <c r="F2" s="35"/>
      <c r="G2" s="54"/>
      <c r="H2" s="35"/>
      <c r="I2" s="35"/>
    </row>
    <row r="3" spans="1:18" ht="17.25" thickBot="1">
      <c r="A3" s="40" t="s">
        <v>250</v>
      </c>
      <c r="B3" s="11" t="s">
        <v>251</v>
      </c>
      <c r="C3" s="95">
        <v>121</v>
      </c>
      <c r="D3" s="92">
        <v>-3.9682539699999998E-2</v>
      </c>
      <c r="E3" s="93">
        <v>57800494.14152278</v>
      </c>
      <c r="F3" s="35"/>
      <c r="G3" s="309" t="s">
        <v>285</v>
      </c>
      <c r="H3" s="321" t="s">
        <v>363</v>
      </c>
      <c r="I3" s="321"/>
      <c r="K3" s="248" t="s">
        <v>34</v>
      </c>
      <c r="L3" s="249"/>
      <c r="M3" s="249"/>
      <c r="N3" s="250"/>
      <c r="O3" s="248" t="s">
        <v>287</v>
      </c>
      <c r="P3" s="249"/>
      <c r="Q3" s="249"/>
      <c r="R3" s="250"/>
    </row>
    <row r="4" spans="1:18" ht="17.25" thickBot="1">
      <c r="A4" s="40" t="s">
        <v>149</v>
      </c>
      <c r="B4" s="11" t="s">
        <v>150</v>
      </c>
      <c r="C4" s="95">
        <v>2470</v>
      </c>
      <c r="D4" s="92">
        <v>-4.4487427500000003E-2</v>
      </c>
      <c r="E4" s="93">
        <v>10074244.64200188</v>
      </c>
      <c r="F4" s="35"/>
      <c r="G4" s="310"/>
      <c r="H4" s="322"/>
      <c r="I4" s="322"/>
      <c r="K4" s="313" t="s">
        <v>55</v>
      </c>
      <c r="L4" s="325">
        <f ca="1">NOW()</f>
        <v>44369.020281249999</v>
      </c>
      <c r="M4" s="326"/>
      <c r="N4" s="327"/>
      <c r="O4" s="316" t="s">
        <v>55</v>
      </c>
      <c r="P4" s="325">
        <f ca="1">NOW()</f>
        <v>44369.020281249999</v>
      </c>
      <c r="Q4" s="326"/>
      <c r="R4" s="327"/>
    </row>
    <row r="5" spans="1:18" ht="17.25" thickBot="1">
      <c r="A5" s="40" t="s">
        <v>188</v>
      </c>
      <c r="B5" s="11" t="s">
        <v>189</v>
      </c>
      <c r="C5" s="95">
        <v>47580</v>
      </c>
      <c r="D5" s="92">
        <v>-6.3385826800000003E-2</v>
      </c>
      <c r="E5" s="93">
        <v>273665.24668297003</v>
      </c>
      <c r="F5" s="35"/>
      <c r="K5" s="310"/>
      <c r="L5" s="36" t="s">
        <v>58</v>
      </c>
      <c r="M5" s="73" t="s">
        <v>59</v>
      </c>
      <c r="N5" s="69" t="s">
        <v>289</v>
      </c>
      <c r="O5" s="310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141</v>
      </c>
      <c r="B6" s="11" t="s">
        <v>142</v>
      </c>
      <c r="C6" s="95">
        <v>647</v>
      </c>
      <c r="D6" s="92">
        <v>-6.5028901700000002E-2</v>
      </c>
      <c r="E6" s="93">
        <v>368613235.71405786</v>
      </c>
      <c r="F6" s="35"/>
      <c r="G6" s="248" t="s">
        <v>52</v>
      </c>
      <c r="H6" s="249"/>
      <c r="I6" s="250"/>
      <c r="K6" s="55" t="str">
        <f ca="1">IFERROR(OFFSET(INDIRECT($H$3 &amp; "!A17"), 0, 0), "")</f>
        <v>앵커</v>
      </c>
      <c r="L6" s="38">
        <f t="shared" ref="L6:L24" ca="1" si="0">_xlfn.IFNA(VLOOKUP(K6, $B$2:$E$200, 2, FALSE), "")</f>
        <v>74.8</v>
      </c>
      <c r="M6" s="76">
        <f t="shared" ref="M6:M25" ca="1" si="1">_xlfn.IFNA(VLOOKUP(K6, $B$2:$E$200, 3, FALSE), "")</f>
        <v>-0.12820512819999999</v>
      </c>
      <c r="N6" s="85">
        <f ca="1">_xlfn.IFNA(VLOOKUP(K6, $B$2:$E$200, 4, FALSE), "")</f>
        <v>38181128.698253468</v>
      </c>
      <c r="O6" s="46" t="str">
        <f>INDEX($A$2:$D$200, MATCH(LARGE($D$2:$D$200, 1), $D$2:$D$200, 0), 2)</f>
        <v>리퍼리움</v>
      </c>
      <c r="P6" s="38">
        <f t="shared" ref="P6:P25" si="2">_xlfn.IFNA(VLOOKUP(O6, $B$2:$D$200, 2, FALSE), "")</f>
        <v>8.5</v>
      </c>
      <c r="Q6" s="76">
        <f t="shared" ref="Q6:Q25" si="3">_xlfn.IFNA(VLOOKUP(O6, $B$2:$D$200, 3, FALSE), "")</f>
        <v>4.4226044200000002E-2</v>
      </c>
      <c r="R6" s="85">
        <f>_xlfn.IFNA(VLOOKUP(O6, $B$2:$E$200, 4, FALSE), "")</f>
        <v>7743028708.7504263</v>
      </c>
    </row>
    <row r="7" spans="1:18">
      <c r="A7" s="40" t="s">
        <v>48</v>
      </c>
      <c r="B7" s="11" t="s">
        <v>49</v>
      </c>
      <c r="C7" s="95">
        <v>39001000</v>
      </c>
      <c r="D7" s="92">
        <v>-6.7898284000000003E-2</v>
      </c>
      <c r="E7" s="93">
        <v>17219.804238029999</v>
      </c>
      <c r="F7" s="35"/>
      <c r="G7" s="257" t="s">
        <v>36</v>
      </c>
      <c r="H7" s="258"/>
      <c r="I7" s="259"/>
      <c r="K7" s="56" t="str">
        <f ca="1">IFERROR(OFFSET(INDIRECT($H$3 &amp; "!A17"), 1, 0), "")</f>
        <v>피르마체인</v>
      </c>
      <c r="L7" s="39">
        <f t="shared" ca="1" si="0"/>
        <v>64.900000000000006</v>
      </c>
      <c r="M7" s="77">
        <f t="shared" ca="1" si="1"/>
        <v>-0.20270270269999999</v>
      </c>
      <c r="N7" s="86">
        <f t="shared" ref="N7:N25" ca="1" si="4">_xlfn.IFNA(VLOOKUP(K7, $B$2:$E$200, 4, FALSE), "")</f>
        <v>79305108.763975337</v>
      </c>
      <c r="O7" s="47" t="str">
        <f>INDEX($A$2:$D$200, MATCH(LARGE($D$2:$D$200, 2), $D$2:$D$200, 0), 2)</f>
        <v>왁스</v>
      </c>
      <c r="P7" s="39">
        <f t="shared" si="2"/>
        <v>121</v>
      </c>
      <c r="Q7" s="77">
        <f t="shared" si="3"/>
        <v>-3.9682539699999998E-2</v>
      </c>
      <c r="R7" s="86">
        <f t="shared" ref="R7:R25" si="5">_xlfn.IFNA(VLOOKUP(O7, $B$2:$E$200, 4, FALSE), "")</f>
        <v>57800494.14152278</v>
      </c>
    </row>
    <row r="8" spans="1:18" ht="17.25" thickBot="1">
      <c r="A8" s="40" t="s">
        <v>83</v>
      </c>
      <c r="B8" s="11" t="s">
        <v>84</v>
      </c>
      <c r="C8" s="95">
        <v>1555</v>
      </c>
      <c r="D8" s="92">
        <v>-7.1641790999999996E-2</v>
      </c>
      <c r="E8" s="93">
        <v>72369429.835735932</v>
      </c>
      <c r="F8" s="35"/>
      <c r="G8" s="263"/>
      <c r="H8" s="264"/>
      <c r="I8" s="265"/>
      <c r="K8" s="56" t="str">
        <f ca="1">IFERROR(OFFSET(INDIRECT($H$3 &amp; "!A17"), 2, 0), "")</f>
        <v>센티넬프로토콜</v>
      </c>
      <c r="L8" s="39">
        <f t="shared" ca="1" si="0"/>
        <v>73.900000000000006</v>
      </c>
      <c r="M8" s="77">
        <f t="shared" ca="1" si="1"/>
        <v>-0.17888888889999999</v>
      </c>
      <c r="N8" s="86">
        <f t="shared" ca="1" si="4"/>
        <v>92189811.729958609</v>
      </c>
      <c r="O8" s="47" t="str">
        <f>INDEX($A$2:$D$200, MATCH(LARGE($D$2:$D$200, 3), $D$2:$D$200, 0), 2)</f>
        <v>스와이프</v>
      </c>
      <c r="P8" s="39">
        <f t="shared" si="2"/>
        <v>2470</v>
      </c>
      <c r="Q8" s="77">
        <f t="shared" si="3"/>
        <v>-4.4487427500000003E-2</v>
      </c>
      <c r="R8" s="86">
        <f t="shared" si="5"/>
        <v>10074244.64200188</v>
      </c>
    </row>
    <row r="9" spans="1:18" ht="17.25" thickBot="1">
      <c r="A9" s="40" t="s">
        <v>162</v>
      </c>
      <c r="B9" s="11" t="s">
        <v>163</v>
      </c>
      <c r="C9" s="95">
        <v>19310</v>
      </c>
      <c r="D9" s="92">
        <v>-8.5700757599999997E-2</v>
      </c>
      <c r="E9" s="93">
        <v>1233672.50771973</v>
      </c>
      <c r="F9" s="35"/>
      <c r="G9" s="9" t="s">
        <v>38</v>
      </c>
      <c r="H9" s="249" t="s">
        <v>37</v>
      </c>
      <c r="I9" s="250"/>
      <c r="K9" s="56" t="str">
        <f ca="1">IFERROR(OFFSET(INDIRECT($H$3 &amp; "!A17"), 3, 0), "")</f>
        <v>트론</v>
      </c>
      <c r="L9" s="39">
        <f t="shared" ca="1" si="0"/>
        <v>71.2</v>
      </c>
      <c r="M9" s="77">
        <f t="shared" ca="1" si="1"/>
        <v>-0.1055276382</v>
      </c>
      <c r="N9" s="86">
        <f t="shared" ca="1" si="4"/>
        <v>250167422.42712593</v>
      </c>
      <c r="O9" s="47" t="str">
        <f>INDEX($A$2:$D$200, MATCH(LARGE($D$2:$D$200, 4), $D$2:$D$200, 0), 2)</f>
        <v>스트라이크</v>
      </c>
      <c r="P9" s="39">
        <f t="shared" si="2"/>
        <v>47580</v>
      </c>
      <c r="Q9" s="77">
        <f t="shared" si="3"/>
        <v>-6.3385826800000003E-2</v>
      </c>
      <c r="R9" s="86">
        <f t="shared" si="5"/>
        <v>273665.24668297003</v>
      </c>
    </row>
    <row r="10" spans="1:18">
      <c r="A10" s="40" t="s">
        <v>50</v>
      </c>
      <c r="B10" s="11" t="s">
        <v>51</v>
      </c>
      <c r="C10" s="95">
        <v>315</v>
      </c>
      <c r="D10" s="92">
        <v>-9.7421203400000003E-2</v>
      </c>
      <c r="E10" s="93">
        <v>89741577.849450663</v>
      </c>
      <c r="F10" s="35"/>
      <c r="G10" s="323">
        <f>_xlfn.IFNA(VLOOKUP(G7, $B$2:$D$200, 3, FALSE), "-")</f>
        <v>-6.7898284000000003E-2</v>
      </c>
      <c r="H10" s="317">
        <f>_xlfn.IFNA(VLOOKUP(G7, $B$2:$D$200, 2, FALSE), "-")</f>
        <v>39001000</v>
      </c>
      <c r="I10" s="318"/>
      <c r="K10" s="58" t="str">
        <f ca="1">IFERROR(OFFSET(INDIRECT($H$3 &amp; "!A17"), 4, 0), "")</f>
        <v>스톰엑스</v>
      </c>
      <c r="L10" s="44">
        <f t="shared" ca="1" si="0"/>
        <v>18.899999999999999</v>
      </c>
      <c r="M10" s="78">
        <f t="shared" ca="1" si="1"/>
        <v>-0.1637168142</v>
      </c>
      <c r="N10" s="90">
        <f t="shared" ca="1" si="4"/>
        <v>236172790.31189263</v>
      </c>
      <c r="O10" s="47" t="str">
        <f>INDEX($A$2:$D$200, MATCH(LARGE($D$2:$D$200, 5), $D$2:$D$200, 0), 2)</f>
        <v>쎄타퓨엘</v>
      </c>
      <c r="P10" s="39">
        <f t="shared" si="2"/>
        <v>647</v>
      </c>
      <c r="Q10" s="77">
        <f t="shared" si="3"/>
        <v>-6.5028901700000002E-2</v>
      </c>
      <c r="R10" s="90">
        <f t="shared" si="5"/>
        <v>368613235.71405786</v>
      </c>
    </row>
    <row r="11" spans="1:18" ht="17.25" thickBot="1">
      <c r="A11" s="40" t="s">
        <v>97</v>
      </c>
      <c r="B11" s="11" t="s">
        <v>98</v>
      </c>
      <c r="C11" s="95">
        <v>3260</v>
      </c>
      <c r="D11" s="92">
        <v>-9.8201936399999995E-2</v>
      </c>
      <c r="E11" s="93">
        <v>1835557.2968623301</v>
      </c>
      <c r="F11" s="35"/>
      <c r="G11" s="324"/>
      <c r="H11" s="319"/>
      <c r="I11" s="320"/>
      <c r="K11" s="56" t="str">
        <f ca="1">IFERROR(OFFSET(INDIRECT($H$3 &amp; "!A17"), 5, 0), "")</f>
        <v>메디블록</v>
      </c>
      <c r="L11" s="39">
        <f t="shared" ca="1" si="0"/>
        <v>37.200000000000003</v>
      </c>
      <c r="M11" s="77">
        <f t="shared" ca="1" si="1"/>
        <v>-0.19827586210000001</v>
      </c>
      <c r="N11" s="99">
        <f t="shared" ca="1" si="4"/>
        <v>521240791.15891862</v>
      </c>
      <c r="O11" s="49" t="str">
        <f>INDEX($A$2:$D$200, MATCH(LARGE($D$2:$D$200, 6), $D$2:$D$200, 0), 2)</f>
        <v>비트코인</v>
      </c>
      <c r="P11" s="45">
        <f t="shared" si="2"/>
        <v>39001000</v>
      </c>
      <c r="Q11" s="80">
        <f t="shared" si="3"/>
        <v>-6.7898284000000003E-2</v>
      </c>
      <c r="R11" s="99">
        <f t="shared" si="5"/>
        <v>17219.804238029999</v>
      </c>
    </row>
    <row r="12" spans="1:18" ht="17.25" thickBot="1">
      <c r="A12" s="40" t="s">
        <v>95</v>
      </c>
      <c r="B12" s="11" t="s">
        <v>96</v>
      </c>
      <c r="C12" s="95">
        <v>2373000</v>
      </c>
      <c r="D12" s="92">
        <v>-0.1001137656</v>
      </c>
      <c r="E12" s="93">
        <v>264912.98396222002</v>
      </c>
      <c r="F12" s="35"/>
      <c r="K12" s="56" t="str">
        <f ca="1">IFERROR(OFFSET(INDIRECT($H$3 &amp; "!A17"), 6, 0), "")</f>
        <v>비트토렌트</v>
      </c>
      <c r="L12" s="39">
        <f t="shared" ca="1" si="0"/>
        <v>2.93</v>
      </c>
      <c r="M12" s="77">
        <f t="shared" ca="1" si="1"/>
        <v>-0.14327485379999999</v>
      </c>
      <c r="N12" s="86">
        <f t="shared" ca="1" si="4"/>
        <v>24931589386.356438</v>
      </c>
      <c r="O12" s="47" t="str">
        <f>INDEX($A$2:$D$200, MATCH(LARGE($D$2:$D$200, 7), $D$2:$D$200, 0), 2)</f>
        <v>에이다</v>
      </c>
      <c r="P12" s="39">
        <f t="shared" si="2"/>
        <v>1555</v>
      </c>
      <c r="Q12" s="77">
        <f t="shared" si="3"/>
        <v>-7.1641790999999996E-2</v>
      </c>
      <c r="R12" s="86">
        <f t="shared" si="5"/>
        <v>72369429.835735932</v>
      </c>
    </row>
    <row r="13" spans="1:18" ht="17.25" thickBot="1">
      <c r="A13" s="40" t="s">
        <v>73</v>
      </c>
      <c r="B13" s="11" t="s">
        <v>74</v>
      </c>
      <c r="C13" s="95">
        <v>12670</v>
      </c>
      <c r="D13" s="92">
        <v>-0.1014184397</v>
      </c>
      <c r="E13" s="93">
        <v>331066.44760461</v>
      </c>
      <c r="F13" s="35"/>
      <c r="G13" s="248" t="s">
        <v>70</v>
      </c>
      <c r="H13" s="249"/>
      <c r="I13" s="250"/>
      <c r="K13" s="56" t="str">
        <f ca="1">IFERROR(OFFSET(INDIRECT($H$3 &amp; "!A17"), 7, 0), "")</f>
        <v>저스트</v>
      </c>
      <c r="L13" s="39">
        <f t="shared" ca="1" si="0"/>
        <v>55.4</v>
      </c>
      <c r="M13" s="77">
        <f t="shared" ca="1" si="1"/>
        <v>-0.14374033999999999</v>
      </c>
      <c r="N13" s="86">
        <f t="shared" ca="1" si="4"/>
        <v>35231201.386036657</v>
      </c>
      <c r="O13" s="47" t="str">
        <f>INDEX($A$2:$D$200, MATCH(LARGE($D$2:$D$200, 8), $D$2:$D$200, 0), 2)</f>
        <v>웨이브</v>
      </c>
      <c r="P13" s="39">
        <f t="shared" si="2"/>
        <v>19310</v>
      </c>
      <c r="Q13" s="77">
        <f t="shared" si="3"/>
        <v>-8.5700757599999997E-2</v>
      </c>
      <c r="R13" s="86">
        <f t="shared" si="5"/>
        <v>1233672.50771973</v>
      </c>
    </row>
    <row r="14" spans="1:18">
      <c r="A14" s="40" t="s">
        <v>119</v>
      </c>
      <c r="B14" s="11" t="s">
        <v>120</v>
      </c>
      <c r="C14" s="95">
        <v>112</v>
      </c>
      <c r="D14" s="92">
        <v>-0.104</v>
      </c>
      <c r="E14" s="93">
        <v>28544854.057406891</v>
      </c>
      <c r="F14" s="35"/>
      <c r="G14" s="257" t="s">
        <v>36</v>
      </c>
      <c r="H14" s="258"/>
      <c r="I14" s="259"/>
      <c r="K14" s="56" t="str">
        <f ca="1">IFERROR(OFFSET(INDIRECT($H$3 &amp; "!A17"), 8, 0), "")</f>
        <v>오브스</v>
      </c>
      <c r="L14" s="39">
        <f t="shared" ca="1" si="0"/>
        <v>57.5</v>
      </c>
      <c r="M14" s="77">
        <f t="shared" ca="1" si="1"/>
        <v>-0.1057542768</v>
      </c>
      <c r="N14" s="86">
        <f t="shared" ca="1" si="4"/>
        <v>59270758.771805242</v>
      </c>
      <c r="O14" s="47" t="str">
        <f>INDEX($A$2:$D$200, MATCH(LARGE($D$2:$D$200, 9), $D$2:$D$200, 0), 2)</f>
        <v>스텔라루멘</v>
      </c>
      <c r="P14" s="39">
        <f t="shared" si="2"/>
        <v>315</v>
      </c>
      <c r="Q14" s="77">
        <f t="shared" si="3"/>
        <v>-9.7421203400000003E-2</v>
      </c>
      <c r="R14" s="86">
        <f t="shared" si="5"/>
        <v>89741577.849450663</v>
      </c>
    </row>
    <row r="15" spans="1:18" ht="17.25" thickBot="1">
      <c r="A15" s="40" t="s">
        <v>77</v>
      </c>
      <c r="B15" s="11" t="s">
        <v>78</v>
      </c>
      <c r="C15" s="95">
        <v>586000</v>
      </c>
      <c r="D15" s="92">
        <v>-0.1050702505</v>
      </c>
      <c r="E15" s="93">
        <v>55943.456679299998</v>
      </c>
      <c r="F15" s="35"/>
      <c r="G15" s="263"/>
      <c r="H15" s="264"/>
      <c r="I15" s="265"/>
      <c r="K15" s="57" t="str">
        <f ca="1">IFERROR(OFFSET(INDIRECT($H$3 &amp; "!A17"), 9, 0), "")</f>
        <v>시아코인</v>
      </c>
      <c r="L15" s="37">
        <f t="shared" ca="1" si="0"/>
        <v>13.4</v>
      </c>
      <c r="M15" s="79">
        <f t="shared" ca="1" si="1"/>
        <v>-0.13548387100000001</v>
      </c>
      <c r="N15" s="87">
        <f t="shared" ca="1" si="4"/>
        <v>355775583.6101234</v>
      </c>
      <c r="O15" s="48" t="str">
        <f>INDEX($A$2:$D$200, MATCH(LARGE($D$2:$D$200, 10), $D$2:$D$200, 0), 2)</f>
        <v>테조스</v>
      </c>
      <c r="P15" s="37">
        <f t="shared" si="2"/>
        <v>3260</v>
      </c>
      <c r="Q15" s="79">
        <f t="shared" si="3"/>
        <v>-9.8201936399999995E-2</v>
      </c>
      <c r="R15" s="87">
        <f t="shared" si="5"/>
        <v>1835557.2968623301</v>
      </c>
    </row>
    <row r="16" spans="1:18" ht="17.25" thickBot="1">
      <c r="A16" s="40" t="s">
        <v>127</v>
      </c>
      <c r="B16" s="11" t="s">
        <v>128</v>
      </c>
      <c r="C16" s="95">
        <v>238</v>
      </c>
      <c r="D16" s="92">
        <v>-0.1052631579</v>
      </c>
      <c r="E16" s="93">
        <v>9405778.9957547691</v>
      </c>
      <c r="F16" s="35"/>
      <c r="G16" s="9" t="s">
        <v>38</v>
      </c>
      <c r="H16" s="249" t="s">
        <v>37</v>
      </c>
      <c r="I16" s="250"/>
      <c r="K16" s="55" t="str">
        <f ca="1">IFERROR(OFFSET(INDIRECT($H$3 &amp; "!A17"), 10, 0), "")</f>
        <v>아이오에스티</v>
      </c>
      <c r="L16" s="38">
        <f t="shared" ca="1" si="0"/>
        <v>23.2</v>
      </c>
      <c r="M16" s="76">
        <f t="shared" ca="1" si="1"/>
        <v>-0.16845878140000001</v>
      </c>
      <c r="N16" s="85">
        <f t="shared" ca="1" si="4"/>
        <v>138834903.17195049</v>
      </c>
      <c r="O16" s="46" t="str">
        <f>INDEX($A$2:$D$200, MATCH(LARGE($D$2:$D$200, 11), $D$2:$D$200, 0), 2)</f>
        <v>이더리움</v>
      </c>
      <c r="P16" s="38">
        <f t="shared" si="2"/>
        <v>2373000</v>
      </c>
      <c r="Q16" s="76">
        <f t="shared" si="3"/>
        <v>-0.1001137656</v>
      </c>
      <c r="R16" s="85">
        <f t="shared" si="5"/>
        <v>264912.98396222002</v>
      </c>
    </row>
    <row r="17" spans="1:18">
      <c r="A17" s="40" t="s">
        <v>155</v>
      </c>
      <c r="B17" s="11" t="s">
        <v>156</v>
      </c>
      <c r="C17" s="95">
        <v>71.2</v>
      </c>
      <c r="D17" s="92">
        <v>-0.1055276382</v>
      </c>
      <c r="E17" s="93">
        <v>250167422.42712593</v>
      </c>
      <c r="F17" s="35"/>
      <c r="G17" s="323">
        <f>_xlfn.IFNA(VLOOKUP(G14, $B$2:$D$200, 3, FALSE), "-")</f>
        <v>-6.7898284000000003E-2</v>
      </c>
      <c r="H17" s="317">
        <f>_xlfn.IFNA(VLOOKUP(G14, $B$2:$D$200, 2, FALSE), "-")</f>
        <v>39001000</v>
      </c>
      <c r="I17" s="318"/>
      <c r="K17" s="56" t="str">
        <f ca="1">IFERROR(OFFSET(INDIRECT($H$3 &amp; "!A17"), 11, 0), "")</f>
        <v>룸네트워크</v>
      </c>
      <c r="L17" s="39">
        <f t="shared" ca="1" si="0"/>
        <v>53.8</v>
      </c>
      <c r="M17" s="77">
        <f t="shared" ca="1" si="1"/>
        <v>-0.15275590550000001</v>
      </c>
      <c r="N17" s="86">
        <f t="shared" ca="1" si="4"/>
        <v>28714378.339290101</v>
      </c>
      <c r="O17" s="47" t="str">
        <f>INDEX($A$2:$D$200, MATCH(LARGE($D$2:$D$200, 12), $D$2:$D$200, 0), 2)</f>
        <v>코스모스</v>
      </c>
      <c r="P17" s="39">
        <f t="shared" si="2"/>
        <v>12670</v>
      </c>
      <c r="Q17" s="77">
        <f t="shared" si="3"/>
        <v>-0.1014184397</v>
      </c>
      <c r="R17" s="86">
        <f t="shared" si="5"/>
        <v>331066.44760461</v>
      </c>
    </row>
    <row r="18" spans="1:18" ht="17.25" thickBot="1">
      <c r="A18" s="40" t="s">
        <v>133</v>
      </c>
      <c r="B18" s="11" t="s">
        <v>134</v>
      </c>
      <c r="C18" s="95">
        <v>57.5</v>
      </c>
      <c r="D18" s="92">
        <v>-0.1057542768</v>
      </c>
      <c r="E18" s="93">
        <v>59270758.771805242</v>
      </c>
      <c r="F18" s="35"/>
      <c r="G18" s="324"/>
      <c r="H18" s="319"/>
      <c r="I18" s="320"/>
      <c r="K18" s="56" t="str">
        <f ca="1">IFERROR(OFFSET(INDIRECT($H$3 &amp; "!A17"), 12, 0), "")</f>
        <v>캐리프로토콜</v>
      </c>
      <c r="L18" s="39">
        <f t="shared" ca="1" si="0"/>
        <v>6.61</v>
      </c>
      <c r="M18" s="77">
        <f t="shared" ca="1" si="1"/>
        <v>-0.11866666670000001</v>
      </c>
      <c r="N18" s="86">
        <f t="shared" ca="1" si="4"/>
        <v>4029653172.896553</v>
      </c>
      <c r="O18" s="47" t="str">
        <f>INDEX($A$2:$D$200, MATCH(LARGE($D$2:$D$200, 13), $D$2:$D$200, 0), 2)</f>
        <v>크립토닷컴체인</v>
      </c>
      <c r="P18" s="39">
        <f t="shared" si="2"/>
        <v>112</v>
      </c>
      <c r="Q18" s="77">
        <f t="shared" si="3"/>
        <v>-0.104</v>
      </c>
      <c r="R18" s="86">
        <f t="shared" si="5"/>
        <v>28544854.057406891</v>
      </c>
    </row>
    <row r="19" spans="1:18" ht="17.25" thickBot="1">
      <c r="A19" s="40" t="s">
        <v>79</v>
      </c>
      <c r="B19" s="11" t="s">
        <v>80</v>
      </c>
      <c r="C19" s="95">
        <v>632</v>
      </c>
      <c r="D19" s="92">
        <v>-0.10734463280000001</v>
      </c>
      <c r="E19" s="93">
        <v>4491386.7211550297</v>
      </c>
      <c r="F19" s="35"/>
      <c r="K19" s="56" t="str">
        <f ca="1">IFERROR(OFFSET(INDIRECT($H$3 &amp; "!A17"), 13, 0), "")</f>
        <v>무비블록</v>
      </c>
      <c r="L19" s="39">
        <f t="shared" ca="1" si="0"/>
        <v>5.68</v>
      </c>
      <c r="M19" s="77">
        <f t="shared" ca="1" si="1"/>
        <v>-0.1610044313</v>
      </c>
      <c r="N19" s="86">
        <f t="shared" ca="1" si="4"/>
        <v>1910250837.9928391</v>
      </c>
      <c r="O19" s="47" t="str">
        <f>INDEX($A$2:$D$200, MATCH(LARGE($D$2:$D$200, 14), $D$2:$D$200, 0), 2)</f>
        <v>비트코인캐시</v>
      </c>
      <c r="P19" s="39">
        <f t="shared" si="2"/>
        <v>586000</v>
      </c>
      <c r="Q19" s="77">
        <f t="shared" si="3"/>
        <v>-0.1050702505</v>
      </c>
      <c r="R19" s="86">
        <f t="shared" si="5"/>
        <v>55943.456679299998</v>
      </c>
    </row>
    <row r="20" spans="1:18" ht="17.25" thickBot="1">
      <c r="A20" s="40" t="s">
        <v>159</v>
      </c>
      <c r="B20" s="11" t="s">
        <v>160</v>
      </c>
      <c r="C20" s="95">
        <v>1310</v>
      </c>
      <c r="D20" s="92">
        <v>-0.1088435374</v>
      </c>
      <c r="E20" s="93">
        <v>6257585.3790484797</v>
      </c>
      <c r="F20" s="35"/>
      <c r="G20" s="248" t="s">
        <v>281</v>
      </c>
      <c r="H20" s="249"/>
      <c r="I20" s="250"/>
      <c r="K20" s="58" t="str">
        <f ca="1">IFERROR(OFFSET(INDIRECT($H$3 &amp; "!A17"), 14, 0), "")</f>
        <v>에브리피디아</v>
      </c>
      <c r="L20" s="44">
        <f t="shared" ca="1" si="0"/>
        <v>10.9</v>
      </c>
      <c r="M20" s="78">
        <f t="shared" ca="1" si="1"/>
        <v>-0.16153846150000001</v>
      </c>
      <c r="N20" s="90">
        <f t="shared" ca="1" si="4"/>
        <v>428582598.88610673</v>
      </c>
      <c r="O20" s="47" t="str">
        <f>INDEX($A$2:$D$200, MATCH(LARGE($D$2:$D$200, 15), $D$2:$D$200, 0), 2)</f>
        <v>시빅</v>
      </c>
      <c r="P20" s="39">
        <f t="shared" si="2"/>
        <v>238</v>
      </c>
      <c r="Q20" s="77">
        <f t="shared" si="3"/>
        <v>-0.1052631579</v>
      </c>
      <c r="R20" s="90">
        <f t="shared" si="5"/>
        <v>9405778.9957547691</v>
      </c>
    </row>
    <row r="21" spans="1:18">
      <c r="A21" s="40" t="s">
        <v>101</v>
      </c>
      <c r="B21" s="11" t="s">
        <v>102</v>
      </c>
      <c r="C21" s="95">
        <v>53250</v>
      </c>
      <c r="D21" s="92">
        <v>-0.11072144289999999</v>
      </c>
      <c r="E21" s="93">
        <v>4823340.9513858799</v>
      </c>
      <c r="F21" s="35"/>
      <c r="G21" s="257" t="s">
        <v>36</v>
      </c>
      <c r="H21" s="258"/>
      <c r="I21" s="259"/>
      <c r="K21" s="56" t="str">
        <f ca="1">IFERROR(OFFSET(INDIRECT($H$3 &amp; "!A17"), 15, 0), "")</f>
        <v>쿼크체인</v>
      </c>
      <c r="L21" s="39">
        <f t="shared" ca="1" si="0"/>
        <v>13.8</v>
      </c>
      <c r="M21" s="77">
        <f t="shared" ca="1" si="1"/>
        <v>-0.1320754717</v>
      </c>
      <c r="N21" s="99">
        <f t="shared" ca="1" si="4"/>
        <v>229630869.54078868</v>
      </c>
      <c r="O21" s="49" t="str">
        <f>INDEX($A$2:$D$200, MATCH(LARGE($D$2:$D$200, 16), $D$2:$D$200, 0), 2)</f>
        <v>트론</v>
      </c>
      <c r="P21" s="45">
        <f t="shared" si="2"/>
        <v>71.2</v>
      </c>
      <c r="Q21" s="80">
        <f t="shared" si="3"/>
        <v>-0.1055276382</v>
      </c>
      <c r="R21" s="99">
        <f t="shared" si="5"/>
        <v>250167422.42712593</v>
      </c>
    </row>
    <row r="22" spans="1:18" ht="17.25" thickBot="1">
      <c r="A22" s="40" t="s">
        <v>129</v>
      </c>
      <c r="B22" s="11" t="s">
        <v>130</v>
      </c>
      <c r="C22" s="95">
        <v>161650</v>
      </c>
      <c r="D22" s="92">
        <v>-0.1127881449</v>
      </c>
      <c r="E22" s="93">
        <v>101889.76897839</v>
      </c>
      <c r="F22" s="35"/>
      <c r="G22" s="263"/>
      <c r="H22" s="264"/>
      <c r="I22" s="265"/>
      <c r="K22" s="56" t="str">
        <f ca="1">IFERROR(OFFSET(INDIRECT($H$3 &amp; "!A17"), 16, 0), "")</f>
        <v>에스티피</v>
      </c>
      <c r="L22" s="39">
        <f t="shared" ca="1" si="0"/>
        <v>38.299999999999997</v>
      </c>
      <c r="M22" s="77">
        <f t="shared" ca="1" si="1"/>
        <v>-0.16557734199999999</v>
      </c>
      <c r="N22" s="86">
        <f t="shared" ca="1" si="4"/>
        <v>73206092.109140813</v>
      </c>
      <c r="O22" s="47" t="str">
        <f>INDEX($A$2:$D$200, MATCH(LARGE($D$2:$D$200, 17), $D$2:$D$200, 0), 2)</f>
        <v>오브스</v>
      </c>
      <c r="P22" s="39">
        <f t="shared" si="2"/>
        <v>57.5</v>
      </c>
      <c r="Q22" s="77">
        <f t="shared" si="3"/>
        <v>-0.1057542768</v>
      </c>
      <c r="R22" s="86">
        <f t="shared" si="5"/>
        <v>59270758.771805242</v>
      </c>
    </row>
    <row r="23" spans="1:18" ht="17.25" thickBot="1">
      <c r="A23" s="40" t="s">
        <v>75</v>
      </c>
      <c r="B23" s="11" t="s">
        <v>76</v>
      </c>
      <c r="C23" s="95">
        <v>22540</v>
      </c>
      <c r="D23" s="92">
        <v>-0.1129476584</v>
      </c>
      <c r="E23" s="93">
        <v>1932314.48665586</v>
      </c>
      <c r="F23" s="35"/>
      <c r="G23" s="9" t="s">
        <v>38</v>
      </c>
      <c r="H23" s="249" t="s">
        <v>37</v>
      </c>
      <c r="I23" s="250"/>
      <c r="K23" s="56" t="str">
        <f ca="1">IFERROR(OFFSET(INDIRECT($H$3 &amp; "!A17"), 17, 0), "")</f>
        <v>메인프레임</v>
      </c>
      <c r="L23" s="39">
        <f t="shared" ca="1" si="0"/>
        <v>7.76</v>
      </c>
      <c r="M23" s="77">
        <f t="shared" ca="1" si="1"/>
        <v>-0.1368186874</v>
      </c>
      <c r="N23" s="86">
        <f t="shared" ca="1" si="4"/>
        <v>627182105.86177707</v>
      </c>
      <c r="O23" s="47" t="str">
        <f>INDEX($A$2:$D$200, MATCH(LARGE($D$2:$D$200, 18), $D$2:$D$200, 0), 2)</f>
        <v>베이직어텐션토큰</v>
      </c>
      <c r="P23" s="39">
        <f t="shared" si="2"/>
        <v>632</v>
      </c>
      <c r="Q23" s="77">
        <f t="shared" si="3"/>
        <v>-0.10734463280000001</v>
      </c>
      <c r="R23" s="86">
        <f t="shared" si="5"/>
        <v>4491386.7211550297</v>
      </c>
    </row>
    <row r="24" spans="1:18">
      <c r="A24" s="40" t="s">
        <v>91</v>
      </c>
      <c r="B24" s="11" t="s">
        <v>92</v>
      </c>
      <c r="C24" s="95">
        <v>807</v>
      </c>
      <c r="D24" s="92">
        <v>-0.1131868132</v>
      </c>
      <c r="E24" s="93">
        <v>1027437958.658501</v>
      </c>
      <c r="F24" s="35"/>
      <c r="G24" s="323">
        <f>_xlfn.IFNA(VLOOKUP(G21, $B$2:$D$200, 3, FALSE), "-")</f>
        <v>-6.7898284000000003E-2</v>
      </c>
      <c r="H24" s="317">
        <f>_xlfn.IFNA(VLOOKUP(G21, $B$2:$D$200, 2, FALSE), "-")</f>
        <v>39001000</v>
      </c>
      <c r="I24" s="318"/>
      <c r="K24" s="56" t="str">
        <f ca="1">IFERROR(OFFSET(INDIRECT($H$3 &amp; "!A17"), 18, 0), "")</f>
        <v>리퍼리움</v>
      </c>
      <c r="L24" s="39">
        <f t="shared" ca="1" si="0"/>
        <v>8.5</v>
      </c>
      <c r="M24" s="77">
        <f t="shared" ca="1" si="1"/>
        <v>4.4226044200000002E-2</v>
      </c>
      <c r="N24" s="86">
        <f t="shared" ca="1" si="4"/>
        <v>7743028708.7504263</v>
      </c>
      <c r="O24" s="47" t="str">
        <f>INDEX($A$2:$D$200, MATCH(LARGE($D$2:$D$200, 19), $D$2:$D$200, 0), 2)</f>
        <v>엔진코인</v>
      </c>
      <c r="P24" s="39">
        <f t="shared" si="2"/>
        <v>1310</v>
      </c>
      <c r="Q24" s="77">
        <f t="shared" si="3"/>
        <v>-0.1088435374</v>
      </c>
      <c r="R24" s="86">
        <f t="shared" si="5"/>
        <v>6257585.3790484797</v>
      </c>
    </row>
    <row r="25" spans="1:18" ht="17.25" thickBot="1">
      <c r="A25" s="40" t="s">
        <v>113</v>
      </c>
      <c r="B25" s="11" t="s">
        <v>114</v>
      </c>
      <c r="C25" s="95">
        <v>9060</v>
      </c>
      <c r="D25" s="92">
        <v>-0.115234375</v>
      </c>
      <c r="E25" s="93">
        <v>2625038.0088519398</v>
      </c>
      <c r="F25" s="35"/>
      <c r="G25" s="324"/>
      <c r="H25" s="319"/>
      <c r="I25" s="320"/>
      <c r="K25" s="57" t="str">
        <f ca="1">IFERROR(OFFSET(INDIRECT($H$3 &amp; "!A17"), 19, 0), "")</f>
        <v>비트코인</v>
      </c>
      <c r="L25" s="37">
        <f t="shared" ref="L25" ca="1" si="6">_xlfn.IFNA(VLOOKUP(K25, $B$2:$D$200, 2, FALSE), "")</f>
        <v>39001000</v>
      </c>
      <c r="M25" s="79">
        <f t="shared" ca="1" si="1"/>
        <v>-6.7898284000000003E-2</v>
      </c>
      <c r="N25" s="87">
        <f t="shared" ca="1" si="4"/>
        <v>17219.804238029999</v>
      </c>
      <c r="O25" s="48" t="str">
        <f>INDEX($A$2:$D$200, MATCH(LARGE($D$2:$D$200, 20), $D$2:$D$200, 0), 2)</f>
        <v>이더리움클래식</v>
      </c>
      <c r="P25" s="37">
        <f t="shared" si="2"/>
        <v>53250</v>
      </c>
      <c r="Q25" s="79">
        <f t="shared" si="3"/>
        <v>-0.11072144289999999</v>
      </c>
      <c r="R25" s="87">
        <f t="shared" si="5"/>
        <v>4823340.9513858799</v>
      </c>
    </row>
    <row r="26" spans="1:18">
      <c r="A26" s="40" t="s">
        <v>139</v>
      </c>
      <c r="B26" s="11" t="s">
        <v>140</v>
      </c>
      <c r="C26" s="95">
        <v>1795</v>
      </c>
      <c r="D26" s="92">
        <v>-0.11576354680000001</v>
      </c>
      <c r="E26" s="93">
        <v>1026247.26560566</v>
      </c>
      <c r="F26" s="35"/>
    </row>
    <row r="27" spans="1:18" ht="17.25" thickBot="1">
      <c r="A27" s="40" t="s">
        <v>89</v>
      </c>
      <c r="B27" s="11" t="s">
        <v>90</v>
      </c>
      <c r="C27" s="95">
        <v>159250</v>
      </c>
      <c r="D27" s="92">
        <v>-0.11625971139999999</v>
      </c>
      <c r="E27" s="93">
        <v>43693.742888300003</v>
      </c>
      <c r="F27" s="35"/>
    </row>
    <row r="28" spans="1:18" ht="17.25" thickBot="1">
      <c r="A28" s="40" t="s">
        <v>109</v>
      </c>
      <c r="B28" s="11" t="s">
        <v>110</v>
      </c>
      <c r="C28" s="95">
        <v>998</v>
      </c>
      <c r="D28" s="92">
        <v>-0.1168141593</v>
      </c>
      <c r="E28" s="93">
        <v>2221636.0487996899</v>
      </c>
      <c r="F28" s="35"/>
      <c r="G28" s="248" t="s">
        <v>46</v>
      </c>
      <c r="H28" s="249"/>
      <c r="I28" s="249"/>
      <c r="J28" s="250"/>
      <c r="K28" s="248" t="s">
        <v>44</v>
      </c>
      <c r="L28" s="249"/>
      <c r="M28" s="249"/>
      <c r="N28" s="250"/>
      <c r="O28" s="248" t="s">
        <v>45</v>
      </c>
      <c r="P28" s="249"/>
      <c r="Q28" s="249"/>
      <c r="R28" s="250"/>
    </row>
    <row r="29" spans="1:18" ht="17.25" thickBot="1">
      <c r="A29" s="40" t="s">
        <v>153</v>
      </c>
      <c r="B29" s="11" t="s">
        <v>154</v>
      </c>
      <c r="C29" s="95">
        <v>6.61</v>
      </c>
      <c r="D29" s="92">
        <v>-0.11866666670000001</v>
      </c>
      <c r="E29" s="93">
        <v>4029653172.896553</v>
      </c>
      <c r="F29" s="35"/>
      <c r="G29" s="313" t="s">
        <v>55</v>
      </c>
      <c r="H29" s="325">
        <f ca="1">NOW()</f>
        <v>44369.020281249999</v>
      </c>
      <c r="I29" s="326"/>
      <c r="J29" s="327"/>
      <c r="K29" s="316" t="s">
        <v>55</v>
      </c>
      <c r="L29" s="325">
        <f ca="1">NOW()</f>
        <v>44369.020281249999</v>
      </c>
      <c r="M29" s="326"/>
      <c r="N29" s="327"/>
      <c r="O29" s="316" t="s">
        <v>55</v>
      </c>
      <c r="P29" s="325">
        <f ca="1">NOW()</f>
        <v>44369.020281249999</v>
      </c>
      <c r="Q29" s="326"/>
      <c r="R29" s="327"/>
    </row>
    <row r="30" spans="1:18" ht="17.25" thickBot="1">
      <c r="A30" s="40" t="s">
        <v>117</v>
      </c>
      <c r="B30" s="11" t="s">
        <v>118</v>
      </c>
      <c r="C30" s="95">
        <v>4185</v>
      </c>
      <c r="D30" s="92">
        <v>-0.12172088139999999</v>
      </c>
      <c r="E30" s="93">
        <v>743508.34557149</v>
      </c>
      <c r="F30" s="35"/>
      <c r="G30" s="310"/>
      <c r="H30" s="36" t="s">
        <v>58</v>
      </c>
      <c r="I30" s="73" t="s">
        <v>59</v>
      </c>
      <c r="J30" s="69" t="s">
        <v>289</v>
      </c>
      <c r="K30" s="310"/>
      <c r="L30" s="36" t="s">
        <v>58</v>
      </c>
      <c r="M30" s="73" t="s">
        <v>59</v>
      </c>
      <c r="N30" s="69" t="s">
        <v>289</v>
      </c>
      <c r="O30" s="310"/>
      <c r="P30" s="36" t="s">
        <v>58</v>
      </c>
      <c r="Q30" s="73" t="s">
        <v>59</v>
      </c>
      <c r="R30" s="69" t="s">
        <v>289</v>
      </c>
    </row>
    <row r="31" spans="1:18">
      <c r="A31" s="40" t="s">
        <v>131</v>
      </c>
      <c r="B31" s="11" t="s">
        <v>132</v>
      </c>
      <c r="C31" s="95">
        <v>101</v>
      </c>
      <c r="D31" s="92">
        <v>-0.12173913040000001</v>
      </c>
      <c r="E31" s="93">
        <v>1201819394.4173603</v>
      </c>
      <c r="F31" s="35"/>
      <c r="G31" s="55" t="str">
        <f ca="1">IFERROR(OFFSET(INDIRECT($H$3 &amp; "!A98"), 0, 0), "")</f>
        <v>모스코인</v>
      </c>
      <c r="H31" s="38">
        <f t="shared" ref="H31:H50" ca="1" si="7">_xlfn.IFNA(VLOOKUP(G31, $B$2:$D$200, 2, FALSE), "")</f>
        <v>71.2</v>
      </c>
      <c r="I31" s="76">
        <f t="shared" ref="I31:I50" ca="1" si="8">_xlfn.IFNA(VLOOKUP(G31, $B$2:$D$200, 3, FALSE), "")</f>
        <v>-0.2311015119</v>
      </c>
      <c r="J31" s="85">
        <f ca="1">_xlfn.IFNA(VLOOKUP(G31, $B$2:$E$200, 4, FALSE), "")</f>
        <v>324255779.23377728</v>
      </c>
      <c r="K31" s="55" t="str">
        <f ca="1">IFERROR(OFFSET(INDIRECT($H$3 &amp; "!A44"), 0, 0), "")</f>
        <v>모스코인</v>
      </c>
      <c r="L31" s="38">
        <f t="shared" ref="L31:L50" ca="1" si="9">_xlfn.IFNA(VLOOKUP(K31, $B$2:$D$200, 2, FALSE), "")</f>
        <v>71.2</v>
      </c>
      <c r="M31" s="76">
        <f t="shared" ref="M31:M50" ca="1" si="10">_xlfn.IFNA(VLOOKUP(K31, $B$2:$D$200, 3, FALSE), "")</f>
        <v>-0.2311015119</v>
      </c>
      <c r="N31" s="85">
        <f ca="1">_xlfn.IFNA(VLOOKUP(K31, $B$2:$E$200, 4, FALSE), "")</f>
        <v>324255779.23377728</v>
      </c>
      <c r="O31" s="55" t="str">
        <f ca="1">IFERROR(OFFSET(INDIRECT($H$3 &amp; "!A71"), 0, 0), "")</f>
        <v>질리카</v>
      </c>
      <c r="P31" s="38">
        <f t="shared" ref="P31:P50" ca="1" si="11">_xlfn.IFNA(VLOOKUP(O31, $B$2:$D$200, 2, FALSE), "")</f>
        <v>103</v>
      </c>
      <c r="Q31" s="76">
        <f t="shared" ref="Q31:Q50" ca="1" si="12">_xlfn.IFNA(VLOOKUP(O31, $B$2:$D$200, 3, FALSE), "")</f>
        <v>-0.1416666667</v>
      </c>
      <c r="R31" s="85">
        <f ca="1">_xlfn.IFNA(VLOOKUP(O31, $B$2:$E$200, 4, FALSE), "")</f>
        <v>44583030.455291912</v>
      </c>
    </row>
    <row r="32" spans="1:18">
      <c r="A32" s="40" t="s">
        <v>53</v>
      </c>
      <c r="B32" s="11" t="s">
        <v>54</v>
      </c>
      <c r="C32" s="95">
        <v>200</v>
      </c>
      <c r="D32" s="92">
        <v>-0.1228070175</v>
      </c>
      <c r="E32" s="93">
        <v>26181734.512380131</v>
      </c>
      <c r="F32" s="35"/>
      <c r="G32" s="56" t="str">
        <f ca="1">IFERROR(OFFSET(INDIRECT($H$3 &amp; "!A98"), 1, 0), "")</f>
        <v>웨이브</v>
      </c>
      <c r="H32" s="39">
        <f t="shared" ca="1" si="7"/>
        <v>19310</v>
      </c>
      <c r="I32" s="77">
        <f t="shared" ca="1" si="8"/>
        <v>-8.5700757599999997E-2</v>
      </c>
      <c r="J32" s="86">
        <f t="shared" ref="J32:J50" ca="1" si="13">_xlfn.IFNA(VLOOKUP(G32, $B$2:$E$200, 4, FALSE), "")</f>
        <v>1233672.50771973</v>
      </c>
      <c r="K32" s="56" t="str">
        <f ca="1">IFERROR(OFFSET(INDIRECT($H$3 &amp; "!A44"), 1, 0), "")</f>
        <v>앵커</v>
      </c>
      <c r="L32" s="39">
        <f t="shared" ca="1" si="9"/>
        <v>74.8</v>
      </c>
      <c r="M32" s="77">
        <f t="shared" ca="1" si="10"/>
        <v>-0.12820512819999999</v>
      </c>
      <c r="N32" s="86">
        <f t="shared" ref="N32:N50" ca="1" si="14">_xlfn.IFNA(VLOOKUP(K32, $B$2:$E$200, 4, FALSE), "")</f>
        <v>38181128.698253468</v>
      </c>
      <c r="O32" s="56" t="str">
        <f ca="1">IFERROR(OFFSET(INDIRECT($H$3 &amp; "!A71"), 1, 0), "")</f>
        <v>폴리매쓰</v>
      </c>
      <c r="P32" s="39">
        <f t="shared" ca="1" si="11"/>
        <v>185</v>
      </c>
      <c r="Q32" s="77">
        <f t="shared" ca="1" si="12"/>
        <v>-0.18141592919999999</v>
      </c>
      <c r="R32" s="86">
        <f t="shared" ref="R32:R50" ca="1" si="15">_xlfn.IFNA(VLOOKUP(O32, $B$2:$E$200, 4, FALSE), "")</f>
        <v>44695271.360080093</v>
      </c>
    </row>
    <row r="33" spans="1:18">
      <c r="A33" s="40" t="s">
        <v>182</v>
      </c>
      <c r="B33" s="11" t="s">
        <v>183</v>
      </c>
      <c r="C33" s="95">
        <v>1030</v>
      </c>
      <c r="D33" s="92">
        <v>-0.1234042553</v>
      </c>
      <c r="E33" s="93">
        <v>2193467.7581972498</v>
      </c>
      <c r="F33" s="35"/>
      <c r="G33" s="56" t="str">
        <f ca="1">IFERROR(OFFSET(INDIRECT($H$3 &amp; "!A98"), 2, 0), "")</f>
        <v>질리카</v>
      </c>
      <c r="H33" s="39">
        <f t="shared" ca="1" si="7"/>
        <v>103</v>
      </c>
      <c r="I33" s="77">
        <f t="shared" ca="1" si="8"/>
        <v>-0.1416666667</v>
      </c>
      <c r="J33" s="86">
        <f t="shared" ca="1" si="13"/>
        <v>44583030.455291912</v>
      </c>
      <c r="K33" s="56" t="str">
        <f ca="1">IFERROR(OFFSET(INDIRECT($H$3 &amp; "!A44"), 2, 0), "")</f>
        <v>피르마체인</v>
      </c>
      <c r="L33" s="39">
        <f t="shared" ca="1" si="9"/>
        <v>64.900000000000006</v>
      </c>
      <c r="M33" s="77">
        <f t="shared" ca="1" si="10"/>
        <v>-0.20270270269999999</v>
      </c>
      <c r="N33" s="86">
        <f t="shared" ca="1" si="14"/>
        <v>79305108.763975337</v>
      </c>
      <c r="O33" s="56" t="str">
        <f ca="1">IFERROR(OFFSET(INDIRECT($H$3 &amp; "!A71"), 2, 0), "")</f>
        <v>디마켓</v>
      </c>
      <c r="P33" s="39">
        <f t="shared" ca="1" si="11"/>
        <v>226</v>
      </c>
      <c r="Q33" s="77">
        <f t="shared" ca="1" si="12"/>
        <v>-0.24666666670000001</v>
      </c>
      <c r="R33" s="86">
        <f t="shared" ca="1" si="15"/>
        <v>75765954.832992584</v>
      </c>
    </row>
    <row r="34" spans="1:18">
      <c r="A34" s="40" t="s">
        <v>85</v>
      </c>
      <c r="B34" s="11" t="s">
        <v>86</v>
      </c>
      <c r="C34" s="95">
        <v>4640</v>
      </c>
      <c r="D34" s="92">
        <v>-0.1245283019</v>
      </c>
      <c r="E34" s="93">
        <v>17473706.09154724</v>
      </c>
      <c r="F34" s="35"/>
      <c r="G34" s="56" t="str">
        <f ca="1">IFERROR(OFFSET(INDIRECT($H$3 &amp; "!A98"), 3, 0), "")</f>
        <v>폴리매쓰</v>
      </c>
      <c r="H34" s="39">
        <f t="shared" ca="1" si="7"/>
        <v>185</v>
      </c>
      <c r="I34" s="77">
        <f t="shared" ca="1" si="8"/>
        <v>-0.18141592919999999</v>
      </c>
      <c r="J34" s="86">
        <f t="shared" ca="1" si="13"/>
        <v>44695271.360080093</v>
      </c>
      <c r="K34" s="56" t="str">
        <f ca="1">IFERROR(OFFSET(INDIRECT($H$3 &amp; "!A44"), 3, 0), "")</f>
        <v>센티넬프로토콜</v>
      </c>
      <c r="L34" s="39">
        <f t="shared" ca="1" si="9"/>
        <v>73.900000000000006</v>
      </c>
      <c r="M34" s="77">
        <f t="shared" ca="1" si="10"/>
        <v>-0.17888888889999999</v>
      </c>
      <c r="N34" s="86">
        <f t="shared" ca="1" si="14"/>
        <v>92189811.729958609</v>
      </c>
      <c r="O34" s="56" t="str">
        <f ca="1">IFERROR(OFFSET(INDIRECT($H$3 &amp; "!A71"), 3, 0), "")</f>
        <v>칠리즈</v>
      </c>
      <c r="P34" s="39">
        <f t="shared" ca="1" si="11"/>
        <v>295</v>
      </c>
      <c r="Q34" s="77">
        <f t="shared" ca="1" si="12"/>
        <v>-0.1246290801</v>
      </c>
      <c r="R34" s="86">
        <f t="shared" ca="1" si="15"/>
        <v>168642313.79928729</v>
      </c>
    </row>
    <row r="35" spans="1:18">
      <c r="A35" s="40" t="s">
        <v>87</v>
      </c>
      <c r="B35" s="11" t="s">
        <v>88</v>
      </c>
      <c r="C35" s="95">
        <v>295</v>
      </c>
      <c r="D35" s="92">
        <v>-0.1246290801</v>
      </c>
      <c r="E35" s="93">
        <v>168642313.79928729</v>
      </c>
      <c r="F35" s="35"/>
      <c r="G35" s="58" t="str">
        <f ca="1">IFERROR(OFFSET(INDIRECT($H$3 &amp; "!A98"), 4, 0), "")</f>
        <v>디마켓</v>
      </c>
      <c r="H35" s="44">
        <f t="shared" ca="1" si="7"/>
        <v>226</v>
      </c>
      <c r="I35" s="78">
        <f t="shared" ca="1" si="8"/>
        <v>-0.24666666670000001</v>
      </c>
      <c r="J35" s="90">
        <f t="shared" ca="1" si="13"/>
        <v>75765954.832992584</v>
      </c>
      <c r="K35" s="58" t="str">
        <f ca="1">IFERROR(OFFSET(INDIRECT($H$3 &amp; "!A44"), 4, 0), "")</f>
        <v>트론</v>
      </c>
      <c r="L35" s="44">
        <f t="shared" ca="1" si="9"/>
        <v>71.2</v>
      </c>
      <c r="M35" s="78">
        <f t="shared" ca="1" si="10"/>
        <v>-0.1055276382</v>
      </c>
      <c r="N35" s="90">
        <f t="shared" ca="1" si="14"/>
        <v>250167422.42712593</v>
      </c>
      <c r="O35" s="58" t="str">
        <f ca="1">IFERROR(OFFSET(INDIRECT($H$3 &amp; "!A71"), 4, 0), "")</f>
        <v>스텔라루멘</v>
      </c>
      <c r="P35" s="44">
        <f t="shared" ca="1" si="11"/>
        <v>315</v>
      </c>
      <c r="Q35" s="78">
        <f t="shared" ca="1" si="12"/>
        <v>-9.7421203400000003E-2</v>
      </c>
      <c r="R35" s="90">
        <f t="shared" ca="1" si="15"/>
        <v>89741577.849450663</v>
      </c>
    </row>
    <row r="36" spans="1:18">
      <c r="A36" s="40" t="s">
        <v>157</v>
      </c>
      <c r="B36" s="11" t="s">
        <v>158</v>
      </c>
      <c r="C36" s="95">
        <v>4315</v>
      </c>
      <c r="D36" s="92">
        <v>-0.12563323200000001</v>
      </c>
      <c r="E36" s="93">
        <v>850918.26726285997</v>
      </c>
      <c r="F36" s="35"/>
      <c r="G36" s="56" t="str">
        <f ca="1">IFERROR(OFFSET(INDIRECT($H$3 &amp; "!A98"), 5, 0), "")</f>
        <v>스와이프</v>
      </c>
      <c r="H36" s="39">
        <f t="shared" ca="1" si="7"/>
        <v>2470</v>
      </c>
      <c r="I36" s="77">
        <f t="shared" ca="1" si="8"/>
        <v>-4.4487427500000003E-2</v>
      </c>
      <c r="J36" s="99">
        <f t="shared" ca="1" si="13"/>
        <v>10074244.64200188</v>
      </c>
      <c r="K36" s="56" t="str">
        <f ca="1">IFERROR(OFFSET(INDIRECT($H$3 &amp; "!A44"), 5, 0), "")</f>
        <v>스톰엑스</v>
      </c>
      <c r="L36" s="39">
        <f t="shared" ca="1" si="9"/>
        <v>18.899999999999999</v>
      </c>
      <c r="M36" s="77">
        <f t="shared" ca="1" si="10"/>
        <v>-0.1637168142</v>
      </c>
      <c r="N36" s="99">
        <f t="shared" ca="1" si="14"/>
        <v>236172790.31189263</v>
      </c>
      <c r="O36" s="56" t="str">
        <f ca="1">IFERROR(OFFSET(INDIRECT($H$3 &amp; "!A71"), 5, 0), "")</f>
        <v>베이직어텐션토큰</v>
      </c>
      <c r="P36" s="39">
        <f t="shared" ca="1" si="11"/>
        <v>632</v>
      </c>
      <c r="Q36" s="77">
        <f t="shared" ca="1" si="12"/>
        <v>-0.10734463280000001</v>
      </c>
      <c r="R36" s="99">
        <f t="shared" ca="1" si="15"/>
        <v>4491386.7211550297</v>
      </c>
    </row>
    <row r="37" spans="1:18">
      <c r="A37" s="40" t="s">
        <v>143</v>
      </c>
      <c r="B37" s="11" t="s">
        <v>144</v>
      </c>
      <c r="C37" s="95">
        <v>4695</v>
      </c>
      <c r="D37" s="92">
        <v>-0.12813370469999999</v>
      </c>
      <c r="E37" s="93">
        <v>1618270.5766224901</v>
      </c>
      <c r="F37" s="35"/>
      <c r="G37" s="56" t="str">
        <f ca="1">IFERROR(OFFSET(INDIRECT($H$3 &amp; "!A98"), 6, 0), "")</f>
        <v>칠리즈</v>
      </c>
      <c r="H37" s="39">
        <f t="shared" ca="1" si="7"/>
        <v>295</v>
      </c>
      <c r="I37" s="77">
        <f t="shared" ca="1" si="8"/>
        <v>-0.1246290801</v>
      </c>
      <c r="J37" s="86">
        <f t="shared" ca="1" si="13"/>
        <v>168642313.79928729</v>
      </c>
      <c r="K37" s="56" t="str">
        <f ca="1">IFERROR(OFFSET(INDIRECT($H$3 &amp; "!A44"), 6, 0), "")</f>
        <v>메디블록</v>
      </c>
      <c r="L37" s="39">
        <f t="shared" ca="1" si="9"/>
        <v>37.200000000000003</v>
      </c>
      <c r="M37" s="77">
        <f t="shared" ca="1" si="10"/>
        <v>-0.19827586210000001</v>
      </c>
      <c r="N37" s="86">
        <f t="shared" ca="1" si="14"/>
        <v>521240791.15891862</v>
      </c>
      <c r="O37" s="56" t="str">
        <f ca="1">IFERROR(OFFSET(INDIRECT($H$3 &amp; "!A71"), 6, 0), "")</f>
        <v>비체인</v>
      </c>
      <c r="P37" s="39">
        <f t="shared" ca="1" si="11"/>
        <v>101</v>
      </c>
      <c r="Q37" s="77">
        <f t="shared" ca="1" si="12"/>
        <v>-0.12173913040000001</v>
      </c>
      <c r="R37" s="86">
        <f t="shared" ca="1" si="15"/>
        <v>1201819394.4173603</v>
      </c>
    </row>
    <row r="38" spans="1:18">
      <c r="A38" s="40" t="s">
        <v>147</v>
      </c>
      <c r="B38" s="11" t="s">
        <v>148</v>
      </c>
      <c r="C38" s="95">
        <v>74.8</v>
      </c>
      <c r="D38" s="92">
        <v>-0.12820512819999999</v>
      </c>
      <c r="E38" s="93">
        <v>38181128.698253468</v>
      </c>
      <c r="F38" s="35"/>
      <c r="G38" s="56" t="str">
        <f ca="1">IFERROR(OFFSET(INDIRECT($H$3 &amp; "!A98"), 7, 0), "")</f>
        <v>체인링크</v>
      </c>
      <c r="H38" s="39">
        <f t="shared" ca="1" si="7"/>
        <v>22540</v>
      </c>
      <c r="I38" s="77">
        <f t="shared" ca="1" si="8"/>
        <v>-0.1129476584</v>
      </c>
      <c r="J38" s="86">
        <f t="shared" ca="1" si="13"/>
        <v>1932314.48665586</v>
      </c>
      <c r="K38" s="56" t="str">
        <f ca="1">IFERROR(OFFSET(INDIRECT($H$3 &amp; "!A44"), 7, 0), "")</f>
        <v>비트토렌트</v>
      </c>
      <c r="L38" s="39">
        <f t="shared" ca="1" si="9"/>
        <v>2.93</v>
      </c>
      <c r="M38" s="77">
        <f t="shared" ca="1" si="10"/>
        <v>-0.14327485379999999</v>
      </c>
      <c r="N38" s="86">
        <f t="shared" ca="1" si="14"/>
        <v>24931589386.356438</v>
      </c>
      <c r="O38" s="56" t="str">
        <f ca="1">IFERROR(OFFSET(INDIRECT($H$3 &amp; "!A71"), 7, 0), "")</f>
        <v>크립토닷컴체인</v>
      </c>
      <c r="P38" s="39">
        <f t="shared" ca="1" si="11"/>
        <v>112</v>
      </c>
      <c r="Q38" s="77">
        <f t="shared" ca="1" si="12"/>
        <v>-0.104</v>
      </c>
      <c r="R38" s="86">
        <f t="shared" ca="1" si="15"/>
        <v>28544854.057406891</v>
      </c>
    </row>
    <row r="39" spans="1:18">
      <c r="A39" s="40" t="s">
        <v>237</v>
      </c>
      <c r="B39" s="11" t="s">
        <v>238</v>
      </c>
      <c r="C39" s="95">
        <v>2535</v>
      </c>
      <c r="D39" s="92">
        <v>-0.1288659794</v>
      </c>
      <c r="E39" s="93">
        <v>1517600.54241104</v>
      </c>
      <c r="F39" s="35"/>
      <c r="G39" s="56" t="str">
        <f ca="1">IFERROR(OFFSET(INDIRECT($H$3 &amp; "!A98"), 8, 0), "")</f>
        <v>스텔라루멘</v>
      </c>
      <c r="H39" s="39">
        <f t="shared" ca="1" si="7"/>
        <v>315</v>
      </c>
      <c r="I39" s="77">
        <f t="shared" ca="1" si="8"/>
        <v>-9.7421203400000003E-2</v>
      </c>
      <c r="J39" s="86">
        <f t="shared" ca="1" si="13"/>
        <v>89741577.849450663</v>
      </c>
      <c r="K39" s="56" t="str">
        <f ca="1">IFERROR(OFFSET(INDIRECT($H$3 &amp; "!A44"), 8, 0), "")</f>
        <v>저스트</v>
      </c>
      <c r="L39" s="39">
        <f t="shared" ca="1" si="9"/>
        <v>55.4</v>
      </c>
      <c r="M39" s="77">
        <f t="shared" ca="1" si="10"/>
        <v>-0.14374033999999999</v>
      </c>
      <c r="N39" s="86">
        <f t="shared" ca="1" si="14"/>
        <v>35231201.386036657</v>
      </c>
      <c r="O39" s="56" t="str">
        <f ca="1">IFERROR(OFFSET(INDIRECT($H$3 &amp; "!A71"), 8, 0), "")</f>
        <v>리플</v>
      </c>
      <c r="P39" s="39">
        <f t="shared" ca="1" si="11"/>
        <v>807</v>
      </c>
      <c r="Q39" s="77">
        <f t="shared" ca="1" si="12"/>
        <v>-0.1131868132</v>
      </c>
      <c r="R39" s="86">
        <f t="shared" ca="1" si="15"/>
        <v>1027437958.658501</v>
      </c>
    </row>
    <row r="40" spans="1:18" ht="17.25" thickBot="1">
      <c r="A40" s="40" t="s">
        <v>164</v>
      </c>
      <c r="B40" s="11" t="s">
        <v>165</v>
      </c>
      <c r="C40" s="95">
        <v>840</v>
      </c>
      <c r="D40" s="92">
        <v>-0.13133402280000001</v>
      </c>
      <c r="E40" s="93">
        <v>2555255.9768005102</v>
      </c>
      <c r="F40" s="35"/>
      <c r="G40" s="57" t="str">
        <f ca="1">IFERROR(OFFSET(INDIRECT($H$3 &amp; "!A98"), 9, 0), "")</f>
        <v>테조스</v>
      </c>
      <c r="H40" s="37">
        <f t="shared" ca="1" si="7"/>
        <v>3260</v>
      </c>
      <c r="I40" s="79">
        <f t="shared" ca="1" si="8"/>
        <v>-9.8201936399999995E-2</v>
      </c>
      <c r="J40" s="87">
        <f t="shared" ca="1" si="13"/>
        <v>1835557.2968623301</v>
      </c>
      <c r="K40" s="57" t="str">
        <f ca="1">IFERROR(OFFSET(INDIRECT($H$3 &amp; "!A44"), 9, 0), "")</f>
        <v>오브스</v>
      </c>
      <c r="L40" s="37">
        <f t="shared" ca="1" si="9"/>
        <v>57.5</v>
      </c>
      <c r="M40" s="79">
        <f t="shared" ca="1" si="10"/>
        <v>-0.1057542768</v>
      </c>
      <c r="N40" s="87">
        <f t="shared" ca="1" si="14"/>
        <v>59270758.771805242</v>
      </c>
      <c r="O40" s="57" t="str">
        <f ca="1">IFERROR(OFFSET(INDIRECT($H$3 &amp; "!A71"), 9, 0), "")</f>
        <v>온톨로지</v>
      </c>
      <c r="P40" s="37">
        <f t="shared" ca="1" si="11"/>
        <v>845</v>
      </c>
      <c r="Q40" s="79">
        <f t="shared" ca="1" si="12"/>
        <v>-0.1351074719</v>
      </c>
      <c r="R40" s="87">
        <f t="shared" ca="1" si="15"/>
        <v>7668595.4035068303</v>
      </c>
    </row>
    <row r="41" spans="1:18">
      <c r="A41" s="40" t="s">
        <v>71</v>
      </c>
      <c r="B41" s="11" t="s">
        <v>72</v>
      </c>
      <c r="C41" s="95">
        <v>13.8</v>
      </c>
      <c r="D41" s="92">
        <v>-0.1320754717</v>
      </c>
      <c r="E41" s="93">
        <v>229630869.54078868</v>
      </c>
      <c r="F41" s="35"/>
      <c r="G41" s="59" t="str">
        <f ca="1">IFERROR(OFFSET(INDIRECT($H$3 &amp; "!A98"), 10, 0), "")</f>
        <v>에이다</v>
      </c>
      <c r="H41" s="38">
        <f t="shared" ca="1" si="7"/>
        <v>1555</v>
      </c>
      <c r="I41" s="76">
        <f t="shared" ca="1" si="8"/>
        <v>-7.1641790999999996E-2</v>
      </c>
      <c r="J41" s="85">
        <f t="shared" ca="1" si="13"/>
        <v>72369429.835735932</v>
      </c>
      <c r="K41" s="55" t="str">
        <f ca="1">IFERROR(OFFSET(INDIRECT($H$3 &amp; "!A44"), 10, 0), "")</f>
        <v>시아코인</v>
      </c>
      <c r="L41" s="38">
        <f t="shared" ca="1" si="9"/>
        <v>13.4</v>
      </c>
      <c r="M41" s="76">
        <f t="shared" ca="1" si="10"/>
        <v>-0.13548387100000001</v>
      </c>
      <c r="N41" s="85">
        <f t="shared" ca="1" si="14"/>
        <v>355775583.6101234</v>
      </c>
      <c r="O41" s="55" t="str">
        <f ca="1">IFERROR(OFFSET(INDIRECT($H$3 &amp; "!A71"), 10, 0), "")</f>
        <v>디센트럴랜드</v>
      </c>
      <c r="P41" s="38">
        <f t="shared" ca="1" si="11"/>
        <v>634</v>
      </c>
      <c r="Q41" s="76">
        <f t="shared" ca="1" si="12"/>
        <v>-0.136239782</v>
      </c>
      <c r="R41" s="85">
        <f t="shared" ca="1" si="15"/>
        <v>24854566.304478969</v>
      </c>
    </row>
    <row r="42" spans="1:18">
      <c r="A42" s="40" t="s">
        <v>68</v>
      </c>
      <c r="B42" s="11" t="s">
        <v>69</v>
      </c>
      <c r="C42" s="95">
        <v>3840</v>
      </c>
      <c r="D42" s="92">
        <v>-0.1341600902</v>
      </c>
      <c r="E42" s="93">
        <v>721653.50722987996</v>
      </c>
      <c r="F42" s="35"/>
      <c r="G42" s="56" t="str">
        <f ca="1">IFERROR(OFFSET(INDIRECT($H$3 &amp; "!A98"), 11, 0), "")</f>
        <v>엔진코인</v>
      </c>
      <c r="H42" s="39">
        <f t="shared" ca="1" si="7"/>
        <v>1310</v>
      </c>
      <c r="I42" s="77">
        <f t="shared" ca="1" si="8"/>
        <v>-0.1088435374</v>
      </c>
      <c r="J42" s="86">
        <f t="shared" ca="1" si="13"/>
        <v>6257585.3790484797</v>
      </c>
      <c r="K42" s="56" t="str">
        <f ca="1">IFERROR(OFFSET(INDIRECT($H$3 &amp; "!A44"), 11, 0), "")</f>
        <v>아이오에스티</v>
      </c>
      <c r="L42" s="39">
        <f t="shared" ca="1" si="9"/>
        <v>23.2</v>
      </c>
      <c r="M42" s="77">
        <f t="shared" ca="1" si="10"/>
        <v>-0.16845878140000001</v>
      </c>
      <c r="N42" s="86">
        <f t="shared" ca="1" si="14"/>
        <v>138834903.17195049</v>
      </c>
      <c r="O42" s="56" t="str">
        <f ca="1">IFERROR(OFFSET(INDIRECT($H$3 &amp; "!A71"), 11, 0), "")</f>
        <v>헌트</v>
      </c>
      <c r="P42" s="39">
        <f t="shared" ca="1" si="11"/>
        <v>179</v>
      </c>
      <c r="Q42" s="77">
        <f t="shared" ca="1" si="12"/>
        <v>-0.1863636364</v>
      </c>
      <c r="R42" s="86">
        <f t="shared" ca="1" si="15"/>
        <v>31479196.943171959</v>
      </c>
    </row>
    <row r="43" spans="1:18">
      <c r="A43" s="40" t="s">
        <v>196</v>
      </c>
      <c r="B43" s="11" t="s">
        <v>197</v>
      </c>
      <c r="C43" s="95">
        <v>10.3</v>
      </c>
      <c r="D43" s="92">
        <v>-0.13445378150000001</v>
      </c>
      <c r="E43" s="93">
        <v>1351499429.7682488</v>
      </c>
      <c r="F43" s="35"/>
      <c r="G43" s="56" t="str">
        <f ca="1">IFERROR(OFFSET(INDIRECT($H$3 &amp; "!A98"), 12, 0), "")</f>
        <v>카바</v>
      </c>
      <c r="H43" s="39">
        <f t="shared" ca="1" si="7"/>
        <v>4185</v>
      </c>
      <c r="I43" s="77">
        <f t="shared" ca="1" si="8"/>
        <v>-0.12172088139999999</v>
      </c>
      <c r="J43" s="86">
        <f t="shared" ca="1" si="13"/>
        <v>743508.34557149</v>
      </c>
      <c r="K43" s="56" t="str">
        <f ca="1">IFERROR(OFFSET(INDIRECT($H$3 &amp; "!A44"), 12, 0), "")</f>
        <v>룸네트워크</v>
      </c>
      <c r="L43" s="39">
        <f t="shared" ca="1" si="9"/>
        <v>53.8</v>
      </c>
      <c r="M43" s="77">
        <f t="shared" ca="1" si="10"/>
        <v>-0.15275590550000001</v>
      </c>
      <c r="N43" s="86">
        <f t="shared" ca="1" si="14"/>
        <v>28714378.339290101</v>
      </c>
      <c r="O43" s="56" t="str">
        <f ca="1">IFERROR(OFFSET(INDIRECT($H$3 &amp; "!A71"), 12, 0), "")</f>
        <v>골렘</v>
      </c>
      <c r="P43" s="39">
        <f t="shared" ca="1" si="11"/>
        <v>269</v>
      </c>
      <c r="Q43" s="77">
        <f t="shared" ca="1" si="12"/>
        <v>-0.14057507990000001</v>
      </c>
      <c r="R43" s="86">
        <f t="shared" ca="1" si="15"/>
        <v>3350442.97384466</v>
      </c>
    </row>
    <row r="44" spans="1:18">
      <c r="A44" s="40" t="s">
        <v>194</v>
      </c>
      <c r="B44" s="11" t="s">
        <v>195</v>
      </c>
      <c r="C44" s="95">
        <v>6.5</v>
      </c>
      <c r="D44" s="92">
        <v>-0.13448735019999999</v>
      </c>
      <c r="E44" s="93">
        <v>2143957495.9033625</v>
      </c>
      <c r="F44" s="35"/>
      <c r="G44" s="56" t="str">
        <f ca="1">IFERROR(OFFSET(INDIRECT($H$3 &amp; "!A98"), 13, 0), "")</f>
        <v>라이트코인</v>
      </c>
      <c r="H44" s="39">
        <f t="shared" ca="1" si="7"/>
        <v>161650</v>
      </c>
      <c r="I44" s="77">
        <f t="shared" ca="1" si="8"/>
        <v>-0.1127881449</v>
      </c>
      <c r="J44" s="86">
        <f t="shared" ca="1" si="13"/>
        <v>101889.76897839</v>
      </c>
      <c r="K44" s="56" t="str">
        <f ca="1">IFERROR(OFFSET(INDIRECT($H$3 &amp; "!A44"), 13, 0), "")</f>
        <v>캐리프로토콜</v>
      </c>
      <c r="L44" s="39">
        <f t="shared" ca="1" si="9"/>
        <v>6.61</v>
      </c>
      <c r="M44" s="77">
        <f t="shared" ca="1" si="10"/>
        <v>-0.11866666670000001</v>
      </c>
      <c r="N44" s="86">
        <f t="shared" ca="1" si="14"/>
        <v>4029653172.896553</v>
      </c>
      <c r="O44" s="56" t="str">
        <f ca="1">IFERROR(OFFSET(INDIRECT($H$3 &amp; "!A71"), 13, 0), "")</f>
        <v>스토리지</v>
      </c>
      <c r="P44" s="39">
        <f t="shared" ca="1" si="11"/>
        <v>840</v>
      </c>
      <c r="Q44" s="77">
        <f t="shared" ca="1" si="12"/>
        <v>-0.13133402280000001</v>
      </c>
      <c r="R44" s="86">
        <f t="shared" ca="1" si="15"/>
        <v>2555255.9768005102</v>
      </c>
    </row>
    <row r="45" spans="1:18">
      <c r="A45" s="40" t="s">
        <v>103</v>
      </c>
      <c r="B45" s="11" t="s">
        <v>104</v>
      </c>
      <c r="C45" s="95">
        <v>845</v>
      </c>
      <c r="D45" s="92">
        <v>-0.1351074719</v>
      </c>
      <c r="E45" s="93">
        <v>7668595.4035068303</v>
      </c>
      <c r="F45" s="35"/>
      <c r="G45" s="58" t="str">
        <f ca="1">IFERROR(OFFSET(INDIRECT($H$3 &amp; "!A98"), 14, 0), "")</f>
        <v>앵커</v>
      </c>
      <c r="H45" s="44">
        <f t="shared" ca="1" si="7"/>
        <v>74.8</v>
      </c>
      <c r="I45" s="78">
        <f t="shared" ca="1" si="8"/>
        <v>-0.12820512819999999</v>
      </c>
      <c r="J45" s="90">
        <f t="shared" ca="1" si="13"/>
        <v>38181128.698253468</v>
      </c>
      <c r="K45" s="58" t="str">
        <f ca="1">IFERROR(OFFSET(INDIRECT($H$3 &amp; "!A44"), 14, 0), "")</f>
        <v>무비블록</v>
      </c>
      <c r="L45" s="44">
        <f t="shared" ca="1" si="9"/>
        <v>5.68</v>
      </c>
      <c r="M45" s="78">
        <f t="shared" ca="1" si="10"/>
        <v>-0.1610044313</v>
      </c>
      <c r="N45" s="90">
        <f t="shared" ca="1" si="14"/>
        <v>1910250837.9928391</v>
      </c>
      <c r="O45" s="58" t="str">
        <f ca="1">IFERROR(OFFSET(INDIRECT($H$3 &amp; "!A71"), 14, 0), "")</f>
        <v>엘프</v>
      </c>
      <c r="P45" s="44">
        <f t="shared" ca="1" si="11"/>
        <v>186</v>
      </c>
      <c r="Q45" s="78">
        <f t="shared" ca="1" si="12"/>
        <v>-0.15837104069999999</v>
      </c>
      <c r="R45" s="90">
        <f t="shared" ca="1" si="15"/>
        <v>10161790.708761221</v>
      </c>
    </row>
    <row r="46" spans="1:18">
      <c r="A46" s="40" t="s">
        <v>151</v>
      </c>
      <c r="B46" s="11" t="s">
        <v>152</v>
      </c>
      <c r="C46" s="95">
        <v>13.4</v>
      </c>
      <c r="D46" s="92">
        <v>-0.13548387100000001</v>
      </c>
      <c r="E46" s="93">
        <v>355775583.6101234</v>
      </c>
      <c r="F46" s="35"/>
      <c r="G46" s="56" t="str">
        <f ca="1">IFERROR(OFFSET(INDIRECT($H$3 &amp; "!A98"), 15, 0), "")</f>
        <v>이더리움</v>
      </c>
      <c r="H46" s="39">
        <f t="shared" ca="1" si="7"/>
        <v>2373000</v>
      </c>
      <c r="I46" s="77">
        <f t="shared" ca="1" si="8"/>
        <v>-0.1001137656</v>
      </c>
      <c r="J46" s="99">
        <f t="shared" ca="1" si="13"/>
        <v>264912.98396222002</v>
      </c>
      <c r="K46" s="56" t="str">
        <f ca="1">IFERROR(OFFSET(INDIRECT($H$3 &amp; "!A44"), 15, 0), "")</f>
        <v>에브리피디아</v>
      </c>
      <c r="L46" s="39">
        <f t="shared" ca="1" si="9"/>
        <v>10.9</v>
      </c>
      <c r="M46" s="77">
        <f t="shared" ca="1" si="10"/>
        <v>-0.16153846150000001</v>
      </c>
      <c r="N46" s="99">
        <f t="shared" ca="1" si="14"/>
        <v>428582598.88610673</v>
      </c>
      <c r="O46" s="56" t="str">
        <f ca="1">IFERROR(OFFSET(INDIRECT($H$3 &amp; "!A71"), 15, 0), "")</f>
        <v>제로엑스</v>
      </c>
      <c r="P46" s="39">
        <f t="shared" ca="1" si="11"/>
        <v>802</v>
      </c>
      <c r="Q46" s="77">
        <f t="shared" ca="1" si="12"/>
        <v>-0.13763440860000001</v>
      </c>
      <c r="R46" s="99">
        <f t="shared" ca="1" si="15"/>
        <v>2703526.7976970002</v>
      </c>
    </row>
    <row r="47" spans="1:18">
      <c r="A47" s="40" t="s">
        <v>93</v>
      </c>
      <c r="B47" s="11" t="s">
        <v>94</v>
      </c>
      <c r="C47" s="95">
        <v>52480</v>
      </c>
      <c r="D47" s="92">
        <v>-0.13556251029999999</v>
      </c>
      <c r="E47" s="93">
        <v>546272.85455018003</v>
      </c>
      <c r="F47" s="35"/>
      <c r="G47" s="56" t="str">
        <f ca="1">IFERROR(OFFSET(INDIRECT($H$3 &amp; "!A98"), 16, 0), "")</f>
        <v>코스모스</v>
      </c>
      <c r="H47" s="39">
        <f t="shared" ca="1" si="7"/>
        <v>12670</v>
      </c>
      <c r="I47" s="77">
        <f t="shared" ca="1" si="8"/>
        <v>-0.1014184397</v>
      </c>
      <c r="J47" s="86">
        <f t="shared" ca="1" si="13"/>
        <v>331066.44760461</v>
      </c>
      <c r="K47" s="56" t="str">
        <f ca="1">IFERROR(OFFSET(INDIRECT($H$3 &amp; "!A44"), 16, 0), "")</f>
        <v>쿼크체인</v>
      </c>
      <c r="L47" s="39">
        <f t="shared" ca="1" si="9"/>
        <v>13.8</v>
      </c>
      <c r="M47" s="77">
        <f t="shared" ca="1" si="10"/>
        <v>-0.1320754717</v>
      </c>
      <c r="N47" s="86">
        <f t="shared" ca="1" si="14"/>
        <v>229630869.54078868</v>
      </c>
      <c r="O47" s="56" t="str">
        <f ca="1">IFERROR(OFFSET(INDIRECT($H$3 &amp; "!A71"), 16, 0), "")</f>
        <v>헤데라해시그래프</v>
      </c>
      <c r="P47" s="39">
        <f t="shared" ca="1" si="11"/>
        <v>200</v>
      </c>
      <c r="Q47" s="77">
        <f t="shared" ca="1" si="12"/>
        <v>-0.1228070175</v>
      </c>
      <c r="R47" s="86">
        <f t="shared" ca="1" si="15"/>
        <v>26181734.512380131</v>
      </c>
    </row>
    <row r="48" spans="1:18">
      <c r="A48" s="40" t="s">
        <v>252</v>
      </c>
      <c r="B48" s="11" t="s">
        <v>253</v>
      </c>
      <c r="C48" s="95">
        <v>298</v>
      </c>
      <c r="D48" s="92">
        <v>-0.13623188410000001</v>
      </c>
      <c r="E48" s="93">
        <v>5940294.0449858997</v>
      </c>
      <c r="F48" s="35"/>
      <c r="G48" s="56" t="str">
        <f ca="1">IFERROR(OFFSET(INDIRECT($H$3 &amp; "!A98"), 17, 0), "")</f>
        <v>베이직어텐션토큰</v>
      </c>
      <c r="H48" s="39">
        <f t="shared" ca="1" si="7"/>
        <v>632</v>
      </c>
      <c r="I48" s="77">
        <f t="shared" ca="1" si="8"/>
        <v>-0.10734463280000001</v>
      </c>
      <c r="J48" s="86">
        <f t="shared" ca="1" si="13"/>
        <v>4491386.7211550297</v>
      </c>
      <c r="K48" s="56" t="str">
        <f ca="1">IFERROR(OFFSET(INDIRECT($H$3 &amp; "!A44"), 17, 0), "")</f>
        <v>에스티피</v>
      </c>
      <c r="L48" s="39">
        <f t="shared" ca="1" si="9"/>
        <v>38.299999999999997</v>
      </c>
      <c r="M48" s="77">
        <f t="shared" ca="1" si="10"/>
        <v>-0.16557734199999999</v>
      </c>
      <c r="N48" s="86">
        <f t="shared" ca="1" si="14"/>
        <v>73206092.109140813</v>
      </c>
      <c r="O48" s="56" t="str">
        <f ca="1">IFERROR(OFFSET(INDIRECT($H$3 &amp; "!A71"), 17, 0), "")</f>
        <v>도지코인</v>
      </c>
      <c r="P48" s="39">
        <f t="shared" ca="1" si="11"/>
        <v>269</v>
      </c>
      <c r="Q48" s="77">
        <f t="shared" ca="1" si="12"/>
        <v>-0.18731117820000001</v>
      </c>
      <c r="R48" s="86">
        <f t="shared" ca="1" si="15"/>
        <v>1990440087.9283626</v>
      </c>
    </row>
    <row r="49" spans="1:18">
      <c r="A49" s="40" t="s">
        <v>60</v>
      </c>
      <c r="B49" s="11" t="s">
        <v>61</v>
      </c>
      <c r="C49" s="95">
        <v>634</v>
      </c>
      <c r="D49" s="92">
        <v>-0.136239782</v>
      </c>
      <c r="E49" s="93">
        <v>24854566.304478969</v>
      </c>
      <c r="F49" s="35"/>
      <c r="G49" s="56" t="str">
        <f ca="1">IFERROR(OFFSET(INDIRECT($H$3 &amp; "!A98"), 18, 0), "")</f>
        <v>비트코인</v>
      </c>
      <c r="H49" s="39">
        <f t="shared" ca="1" si="7"/>
        <v>39001000</v>
      </c>
      <c r="I49" s="77">
        <f t="shared" ca="1" si="8"/>
        <v>-6.7898284000000003E-2</v>
      </c>
      <c r="J49" s="86">
        <f t="shared" ca="1" si="13"/>
        <v>17219.804238029999</v>
      </c>
      <c r="K49" s="56" t="str">
        <f ca="1">IFERROR(OFFSET(INDIRECT($H$3 &amp; "!A44"), 18, 0), "")</f>
        <v>메인프레임</v>
      </c>
      <c r="L49" s="39">
        <f t="shared" ca="1" si="9"/>
        <v>7.76</v>
      </c>
      <c r="M49" s="77">
        <f t="shared" ca="1" si="10"/>
        <v>-0.1368186874</v>
      </c>
      <c r="N49" s="86">
        <f t="shared" ca="1" si="14"/>
        <v>627182105.86177707</v>
      </c>
      <c r="O49" s="56" t="str">
        <f ca="1">IFERROR(OFFSET(INDIRECT($H$3 &amp; "!A71"), 18, 0), "")</f>
        <v>시빅</v>
      </c>
      <c r="P49" s="39">
        <f t="shared" ca="1" si="11"/>
        <v>238</v>
      </c>
      <c r="Q49" s="77">
        <f t="shared" ca="1" si="12"/>
        <v>-0.1052631579</v>
      </c>
      <c r="R49" s="86">
        <f t="shared" ca="1" si="15"/>
        <v>9405778.9957547691</v>
      </c>
    </row>
    <row r="50" spans="1:18" ht="17.25" thickBot="1">
      <c r="A50" s="40" t="s">
        <v>216</v>
      </c>
      <c r="B50" s="11" t="s">
        <v>217</v>
      </c>
      <c r="C50" s="95">
        <v>7.76</v>
      </c>
      <c r="D50" s="92">
        <v>-0.1368186874</v>
      </c>
      <c r="E50" s="93">
        <v>627182105.86177707</v>
      </c>
      <c r="F50" s="35"/>
      <c r="G50" s="57" t="str">
        <f ca="1">IFERROR(OFFSET(INDIRECT($H$3 &amp; "!A98"), 19, 0), "")</f>
        <v>폴카닷</v>
      </c>
      <c r="H50" s="37">
        <f t="shared" ca="1" si="7"/>
        <v>21210</v>
      </c>
      <c r="I50" s="79">
        <f t="shared" ca="1" si="8"/>
        <v>-0.1392045455</v>
      </c>
      <c r="J50" s="87">
        <f t="shared" ca="1" si="13"/>
        <v>1739330.68668731</v>
      </c>
      <c r="K50" s="57" t="str">
        <f ca="1">IFERROR(OFFSET(INDIRECT($H$3 &amp; "!A44"), 19, 0), "")</f>
        <v>리퍼리움</v>
      </c>
      <c r="L50" s="37">
        <f t="shared" ca="1" si="9"/>
        <v>8.5</v>
      </c>
      <c r="M50" s="79">
        <f t="shared" ca="1" si="10"/>
        <v>4.4226044200000002E-2</v>
      </c>
      <c r="N50" s="87">
        <f t="shared" ca="1" si="14"/>
        <v>7743028708.7504263</v>
      </c>
      <c r="O50" s="57" t="str">
        <f ca="1">IFERROR(OFFSET(INDIRECT($H$3 &amp; "!A71"), 19, 0), "")</f>
        <v>넴</v>
      </c>
      <c r="P50" s="37">
        <f t="shared" ca="1" si="11"/>
        <v>145</v>
      </c>
      <c r="Q50" s="79">
        <f t="shared" ca="1" si="12"/>
        <v>-0.1369047619</v>
      </c>
      <c r="R50" s="87">
        <f t="shared" ca="1" si="15"/>
        <v>66586715.377604432</v>
      </c>
    </row>
    <row r="51" spans="1:18">
      <c r="A51" s="40" t="s">
        <v>56</v>
      </c>
      <c r="B51" s="11" t="s">
        <v>57</v>
      </c>
      <c r="C51" s="95">
        <v>145</v>
      </c>
      <c r="D51" s="92">
        <v>-0.1369047619</v>
      </c>
      <c r="E51" s="93">
        <v>66586715.377604432</v>
      </c>
      <c r="F51" s="35"/>
    </row>
    <row r="52" spans="1:18" ht="17.25" thickBot="1">
      <c r="A52" s="40" t="s">
        <v>105</v>
      </c>
      <c r="B52" s="11" t="s">
        <v>106</v>
      </c>
      <c r="C52" s="95">
        <v>802</v>
      </c>
      <c r="D52" s="92">
        <v>-0.13763440860000001</v>
      </c>
      <c r="E52" s="93">
        <v>2703526.7976970002</v>
      </c>
      <c r="F52" s="35"/>
    </row>
    <row r="53" spans="1:18" ht="17.25" thickBot="1">
      <c r="A53" s="40" t="s">
        <v>180</v>
      </c>
      <c r="B53" s="11" t="s">
        <v>181</v>
      </c>
      <c r="C53" s="95">
        <v>162</v>
      </c>
      <c r="D53" s="92">
        <v>-0.13829787230000001</v>
      </c>
      <c r="E53" s="93">
        <v>12518902.098118501</v>
      </c>
      <c r="F53" s="35"/>
      <c r="G53" s="248" t="s">
        <v>280</v>
      </c>
      <c r="H53" s="249"/>
      <c r="I53" s="249"/>
      <c r="J53" s="250"/>
      <c r="K53" s="248" t="s">
        <v>283</v>
      </c>
      <c r="L53" s="249"/>
      <c r="M53" s="249"/>
      <c r="N53" s="250"/>
      <c r="O53" s="248" t="s">
        <v>284</v>
      </c>
      <c r="P53" s="249"/>
      <c r="Q53" s="249"/>
      <c r="R53" s="250"/>
    </row>
    <row r="54" spans="1:18" ht="17.25" thickBot="1">
      <c r="A54" s="40" t="s">
        <v>137</v>
      </c>
      <c r="B54" s="11" t="s">
        <v>138</v>
      </c>
      <c r="C54" s="95">
        <v>21210</v>
      </c>
      <c r="D54" s="92">
        <v>-0.1392045455</v>
      </c>
      <c r="E54" s="93">
        <v>1739330.68668731</v>
      </c>
      <c r="F54" s="35"/>
      <c r="G54" s="313" t="s">
        <v>55</v>
      </c>
      <c r="H54" s="325">
        <f ca="1">NOW()</f>
        <v>44369.020281249999</v>
      </c>
      <c r="I54" s="326"/>
      <c r="J54" s="327"/>
      <c r="K54" s="316" t="s">
        <v>55</v>
      </c>
      <c r="L54" s="325">
        <f ca="1">NOW()</f>
        <v>44369.020281249999</v>
      </c>
      <c r="M54" s="326"/>
      <c r="N54" s="327"/>
      <c r="O54" s="316" t="s">
        <v>55</v>
      </c>
      <c r="P54" s="325">
        <f ca="1">NOW()</f>
        <v>44369.020281249999</v>
      </c>
      <c r="Q54" s="326"/>
      <c r="R54" s="327"/>
    </row>
    <row r="55" spans="1:18" ht="17.25" thickBot="1">
      <c r="A55" s="40" t="s">
        <v>204</v>
      </c>
      <c r="B55" s="11" t="s">
        <v>205</v>
      </c>
      <c r="C55" s="95">
        <v>9535</v>
      </c>
      <c r="D55" s="92">
        <v>-0.13944043319999999</v>
      </c>
      <c r="E55" s="93">
        <v>864833.91223096999</v>
      </c>
      <c r="F55" s="35"/>
      <c r="G55" s="310"/>
      <c r="H55" s="36" t="s">
        <v>58</v>
      </c>
      <c r="I55" s="73" t="s">
        <v>59</v>
      </c>
      <c r="J55" s="69" t="s">
        <v>289</v>
      </c>
      <c r="K55" s="310"/>
      <c r="L55" s="36" t="s">
        <v>58</v>
      </c>
      <c r="M55" s="73" t="s">
        <v>59</v>
      </c>
      <c r="N55" s="69" t="s">
        <v>289</v>
      </c>
      <c r="O55" s="310"/>
      <c r="P55" s="36" t="s">
        <v>58</v>
      </c>
      <c r="Q55" s="73" t="s">
        <v>59</v>
      </c>
      <c r="R55" s="69" t="s">
        <v>289</v>
      </c>
    </row>
    <row r="56" spans="1:18">
      <c r="A56" s="40" t="s">
        <v>264</v>
      </c>
      <c r="B56" s="11" t="s">
        <v>265</v>
      </c>
      <c r="C56" s="95">
        <v>269</v>
      </c>
      <c r="D56" s="92">
        <v>-0.14057507990000001</v>
      </c>
      <c r="E56" s="93">
        <v>3350442.97384466</v>
      </c>
      <c r="F56" s="35"/>
      <c r="G56" s="55" t="str">
        <f ca="1">IFERROR(OFFSET(INDIRECT($H$3 &amp; "!A179"), 0, 0), "")</f>
        <v>스테이터스네트워크토큰</v>
      </c>
      <c r="H56" s="38">
        <f t="shared" ref="H56:H65" ca="1" si="16">_xlfn.IFNA(VLOOKUP(G56, $B$2:$D$200, 2, FALSE), "")</f>
        <v>56.8</v>
      </c>
      <c r="I56" s="76">
        <f t="shared" ref="I56:I65" ca="1" si="17">_xlfn.IFNA(VLOOKUP(G56, $B$2:$D$200, 3, FALSE), "")</f>
        <v>-0.16715542520000001</v>
      </c>
      <c r="J56" s="85">
        <f ca="1">_xlfn.IFNA(VLOOKUP(G56, $B$2:$E$200, 4, FALSE), "")</f>
        <v>124973843.39330052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10.9</v>
      </c>
      <c r="M56" s="76">
        <f t="shared" ref="M56:M75" ca="1" si="19">_xlfn.IFNA(VLOOKUP(K56, $B$2:$D$200, 3, FALSE), "")</f>
        <v>-0.16153846150000001</v>
      </c>
      <c r="N56" s="85">
        <f ca="1">_xlfn.IFNA(VLOOKUP(K56, $B$2:$E$200, 4, FALSE), "")</f>
        <v>428582598.88610673</v>
      </c>
      <c r="O56" s="55" t="str">
        <f ca="1">IFERROR(OFFSET(INDIRECT($H$3 &amp; "!A152"), 0, 0), "")</f>
        <v>헤데라해시그래프</v>
      </c>
      <c r="P56" s="38">
        <f t="shared" ref="P56:P75" ca="1" si="20">_xlfn.IFNA(VLOOKUP(O56, $B$2:$D$200, 2, FALSE), "")</f>
        <v>200</v>
      </c>
      <c r="Q56" s="76">
        <f t="shared" ref="Q56:Q75" ca="1" si="21">_xlfn.IFNA(VLOOKUP(O56, $B$2:$D$200, 3, FALSE), "")</f>
        <v>-0.1228070175</v>
      </c>
      <c r="R56" s="85">
        <f ca="1">_xlfn.IFNA(VLOOKUP(O56, $B$2:$E$200, 4, FALSE), "")</f>
        <v>26181734.512380131</v>
      </c>
    </row>
    <row r="57" spans="1:18">
      <c r="A57" s="40" t="s">
        <v>135</v>
      </c>
      <c r="B57" s="11" t="s">
        <v>136</v>
      </c>
      <c r="C57" s="95">
        <v>103</v>
      </c>
      <c r="D57" s="92">
        <v>-0.1416666667</v>
      </c>
      <c r="E57" s="93">
        <v>44583030.455291912</v>
      </c>
      <c r="F57" s="35"/>
      <c r="G57" s="56" t="str">
        <f ca="1">IFERROR(OFFSET(INDIRECT($H$3 &amp; "!A179"), 1, 0), "")</f>
        <v>코박토큰</v>
      </c>
      <c r="H57" s="39">
        <f t="shared" ca="1" si="16"/>
        <v>2410</v>
      </c>
      <c r="I57" s="77">
        <f t="shared" ca="1" si="17"/>
        <v>-0.17324185249999999</v>
      </c>
      <c r="J57" s="86">
        <f t="shared" ref="J57:J75" ca="1" si="22">_xlfn.IFNA(VLOOKUP(G57, $B$2:$E$200, 4, FALSE), "")</f>
        <v>1568575.4142753701</v>
      </c>
      <c r="K57" s="56" t="str">
        <f ca="1">IFERROR(OFFSET(INDIRECT($H$3 &amp; "!A125"), 1, 0), "")</f>
        <v>쿼크체인</v>
      </c>
      <c r="L57" s="39">
        <f t="shared" ca="1" si="18"/>
        <v>13.8</v>
      </c>
      <c r="M57" s="77">
        <f t="shared" ca="1" si="19"/>
        <v>-0.1320754717</v>
      </c>
      <c r="N57" s="86">
        <f t="shared" ref="N57:N75" ca="1" si="23">_xlfn.IFNA(VLOOKUP(K57, $B$2:$E$200, 4, FALSE), "")</f>
        <v>229630869.54078868</v>
      </c>
      <c r="O57" s="56" t="str">
        <f ca="1">IFERROR(OFFSET(INDIRECT($H$3 &amp; "!A152"), 1, 0), "")</f>
        <v>도지코인</v>
      </c>
      <c r="P57" s="39">
        <f t="shared" ca="1" si="20"/>
        <v>269</v>
      </c>
      <c r="Q57" s="77">
        <f t="shared" ca="1" si="21"/>
        <v>-0.18731117820000001</v>
      </c>
      <c r="R57" s="86">
        <f t="shared" ref="R57:R75" ca="1" si="24">_xlfn.IFNA(VLOOKUP(O57, $B$2:$E$200, 4, FALSE), "")</f>
        <v>1990440087.9283626</v>
      </c>
    </row>
    <row r="58" spans="1:18">
      <c r="A58" s="40" t="s">
        <v>99</v>
      </c>
      <c r="B58" s="11" t="s">
        <v>100</v>
      </c>
      <c r="C58" s="95">
        <v>2.93</v>
      </c>
      <c r="D58" s="92">
        <v>-0.14327485379999999</v>
      </c>
      <c r="E58" s="93">
        <v>24931589386.356438</v>
      </c>
      <c r="F58" s="35"/>
      <c r="G58" s="56" t="str">
        <f ca="1">IFERROR(OFFSET(INDIRECT($H$3 &amp; "!A179"), 2, 0), "")</f>
        <v>밀크</v>
      </c>
      <c r="H58" s="39">
        <f t="shared" ca="1" si="16"/>
        <v>794</v>
      </c>
      <c r="I58" s="77">
        <f t="shared" ca="1" si="17"/>
        <v>-0.17549325029999999</v>
      </c>
      <c r="J58" s="86">
        <f t="shared" ca="1" si="22"/>
        <v>23595759.538865469</v>
      </c>
      <c r="K58" s="56" t="str">
        <f ca="1">IFERROR(OFFSET(INDIRECT($H$3 &amp; "!A125"), 2, 0), "")</f>
        <v>에스티피</v>
      </c>
      <c r="L58" s="39">
        <f t="shared" ca="1" si="18"/>
        <v>38.299999999999997</v>
      </c>
      <c r="M58" s="77">
        <f t="shared" ca="1" si="19"/>
        <v>-0.16557734199999999</v>
      </c>
      <c r="N58" s="86">
        <f t="shared" ca="1" si="23"/>
        <v>73206092.109140813</v>
      </c>
      <c r="O58" s="56" t="str">
        <f ca="1">IFERROR(OFFSET(INDIRECT($H$3 &amp; "!A152"), 2, 0), "")</f>
        <v>시빅</v>
      </c>
      <c r="P58" s="39">
        <f t="shared" ca="1" si="20"/>
        <v>238</v>
      </c>
      <c r="Q58" s="77">
        <f t="shared" ca="1" si="21"/>
        <v>-0.1052631579</v>
      </c>
      <c r="R58" s="86">
        <f t="shared" ca="1" si="24"/>
        <v>9405778.9957547691</v>
      </c>
    </row>
    <row r="59" spans="1:18">
      <c r="A59" s="40" t="s">
        <v>272</v>
      </c>
      <c r="B59" s="11" t="s">
        <v>273</v>
      </c>
      <c r="C59" s="95">
        <v>55.4</v>
      </c>
      <c r="D59" s="92">
        <v>-0.14374033999999999</v>
      </c>
      <c r="E59" s="93">
        <v>35231201.386036657</v>
      </c>
      <c r="F59" s="35"/>
      <c r="G59" s="56" t="str">
        <f ca="1">IFERROR(OFFSET(INDIRECT($H$3 &amp; "!A179"), 3, 0), "")</f>
        <v>엠블</v>
      </c>
      <c r="H59" s="39">
        <f t="shared" ca="1" si="16"/>
        <v>10.3</v>
      </c>
      <c r="I59" s="77">
        <f t="shared" ca="1" si="17"/>
        <v>-0.13445378150000001</v>
      </c>
      <c r="J59" s="86">
        <f t="shared" ca="1" si="22"/>
        <v>1351499429.7682488</v>
      </c>
      <c r="K59" s="56" t="str">
        <f ca="1">IFERROR(OFFSET(INDIRECT($H$3 &amp; "!A125"), 3, 0), "")</f>
        <v>메인프레임</v>
      </c>
      <c r="L59" s="39">
        <f t="shared" ca="1" si="18"/>
        <v>7.76</v>
      </c>
      <c r="M59" s="77">
        <f t="shared" ca="1" si="19"/>
        <v>-0.1368186874</v>
      </c>
      <c r="N59" s="86">
        <f t="shared" ca="1" si="23"/>
        <v>627182105.86177707</v>
      </c>
      <c r="O59" s="56" t="str">
        <f ca="1">IFERROR(OFFSET(INDIRECT($H$3 &amp; "!A152"), 3, 0), "")</f>
        <v>넴</v>
      </c>
      <c r="P59" s="39">
        <f t="shared" ca="1" si="20"/>
        <v>145</v>
      </c>
      <c r="Q59" s="77">
        <f t="shared" ca="1" si="21"/>
        <v>-0.1369047619</v>
      </c>
      <c r="R59" s="86">
        <f t="shared" ca="1" si="24"/>
        <v>66586715.377604432</v>
      </c>
    </row>
    <row r="60" spans="1:18">
      <c r="A60" s="40" t="s">
        <v>107</v>
      </c>
      <c r="B60" s="11" t="s">
        <v>108</v>
      </c>
      <c r="C60" s="95">
        <v>22290</v>
      </c>
      <c r="D60" s="92">
        <v>-0.1459770115</v>
      </c>
      <c r="E60" s="93">
        <v>300947.77341129002</v>
      </c>
      <c r="F60" s="35"/>
      <c r="G60" s="56" t="str">
        <f ca="1">IFERROR(OFFSET(INDIRECT($H$3 &amp; "!A179"), 4, 0), "")</f>
        <v>가스</v>
      </c>
      <c r="H60" s="39">
        <f t="shared" ca="1" si="16"/>
        <v>6390</v>
      </c>
      <c r="I60" s="77">
        <f t="shared" ca="1" si="17"/>
        <v>-0.16196721310000001</v>
      </c>
      <c r="J60" s="90">
        <f t="shared" ca="1" si="22"/>
        <v>521115.77997193002</v>
      </c>
      <c r="K60" s="58" t="str">
        <f ca="1">IFERROR(OFFSET(INDIRECT($H$3 &amp; "!A125"), 4, 0), "")</f>
        <v>리퍼리움</v>
      </c>
      <c r="L60" s="44">
        <f t="shared" ca="1" si="18"/>
        <v>8.5</v>
      </c>
      <c r="M60" s="78">
        <f t="shared" ca="1" si="19"/>
        <v>4.4226044200000002E-2</v>
      </c>
      <c r="N60" s="90">
        <f t="shared" ca="1" si="23"/>
        <v>7743028708.7504263</v>
      </c>
      <c r="O60" s="58" t="str">
        <f ca="1">IFERROR(OFFSET(INDIRECT($H$3 &amp; "!A152"), 4, 0), "")</f>
        <v>스택스</v>
      </c>
      <c r="P60" s="44">
        <f t="shared" ca="1" si="20"/>
        <v>795</v>
      </c>
      <c r="Q60" s="78">
        <f t="shared" ca="1" si="21"/>
        <v>-0.15154749200000001</v>
      </c>
      <c r="R60" s="90">
        <f t="shared" ca="1" si="24"/>
        <v>7252883.6582538998</v>
      </c>
    </row>
    <row r="61" spans="1:18">
      <c r="A61" s="40" t="s">
        <v>278</v>
      </c>
      <c r="B61" s="11" t="s">
        <v>279</v>
      </c>
      <c r="C61" s="95">
        <v>152</v>
      </c>
      <c r="D61" s="92">
        <v>-0.14606741570000001</v>
      </c>
      <c r="E61" s="93">
        <v>64046077.897955507</v>
      </c>
      <c r="F61" s="35"/>
      <c r="G61" s="60" t="str">
        <f ca="1">IFERROR(OFFSET(INDIRECT($H$3 &amp; "!A179"), 5, 0), "")</f>
        <v>보라</v>
      </c>
      <c r="H61" s="45">
        <f t="shared" ca="1" si="16"/>
        <v>79.099999999999994</v>
      </c>
      <c r="I61" s="80">
        <f t="shared" ca="1" si="17"/>
        <v>-0.18788501029999999</v>
      </c>
      <c r="J61" s="99">
        <f t="shared" ca="1" si="22"/>
        <v>106604979.47968271</v>
      </c>
      <c r="K61" s="56" t="str">
        <f ca="1">IFERROR(OFFSET(INDIRECT($H$3 &amp; "!A125"), 5, 0), "")</f>
        <v>썬더토큰</v>
      </c>
      <c r="L61" s="39">
        <f t="shared" ca="1" si="18"/>
        <v>6.5</v>
      </c>
      <c r="M61" s="77">
        <f t="shared" ca="1" si="19"/>
        <v>-0.13448735019999999</v>
      </c>
      <c r="N61" s="99">
        <f t="shared" ca="1" si="23"/>
        <v>2143957495.9033625</v>
      </c>
      <c r="O61" s="56" t="str">
        <f ca="1">IFERROR(OFFSET(INDIRECT($H$3 &amp; "!A152"), 5, 0), "")</f>
        <v>쎄타퓨엘</v>
      </c>
      <c r="P61" s="39">
        <f t="shared" ca="1" si="20"/>
        <v>647</v>
      </c>
      <c r="Q61" s="77">
        <f t="shared" ca="1" si="21"/>
        <v>-6.5028901700000002E-2</v>
      </c>
      <c r="R61" s="99">
        <f t="shared" ca="1" si="24"/>
        <v>368613235.71405786</v>
      </c>
    </row>
    <row r="62" spans="1:18">
      <c r="A62" s="40" t="s">
        <v>115</v>
      </c>
      <c r="B62" s="11" t="s">
        <v>116</v>
      </c>
      <c r="C62" s="95">
        <v>239</v>
      </c>
      <c r="D62" s="92">
        <v>-0.14642857140000001</v>
      </c>
      <c r="E62" s="93">
        <v>23370049.913828779</v>
      </c>
      <c r="F62" s="35"/>
      <c r="G62" s="56" t="str">
        <f ca="1">IFERROR(OFFSET(INDIRECT($H$3 &amp; "!A179"), 6, 0), "")</f>
        <v>톤</v>
      </c>
      <c r="H62" s="39">
        <f t="shared" ca="1" si="16"/>
        <v>4275</v>
      </c>
      <c r="I62" s="77">
        <f t="shared" ca="1" si="17"/>
        <v>-0.19110690629999999</v>
      </c>
      <c r="J62" s="86">
        <f t="shared" ca="1" si="22"/>
        <v>1212390.0346687899</v>
      </c>
      <c r="K62" s="56" t="str">
        <f ca="1">IFERROR(OFFSET(INDIRECT($H$3 &amp; "!A125"), 6, 0), "")</f>
        <v>휴먼스케이프</v>
      </c>
      <c r="L62" s="39">
        <f t="shared" ca="1" si="18"/>
        <v>59.2</v>
      </c>
      <c r="M62" s="77">
        <f t="shared" ca="1" si="19"/>
        <v>-0.2169312169</v>
      </c>
      <c r="N62" s="86">
        <f t="shared" ca="1" si="23"/>
        <v>69583453.318399847</v>
      </c>
      <c r="O62" s="56" t="str">
        <f ca="1">IFERROR(OFFSET(INDIRECT($H$3 &amp; "!A152"), 6, 0), "")</f>
        <v>샌드박스</v>
      </c>
      <c r="P62" s="39">
        <f t="shared" ca="1" si="20"/>
        <v>239</v>
      </c>
      <c r="Q62" s="77">
        <f t="shared" ca="1" si="21"/>
        <v>-0.14642857140000001</v>
      </c>
      <c r="R62" s="86">
        <f t="shared" ca="1" si="24"/>
        <v>23370049.913828779</v>
      </c>
    </row>
    <row r="63" spans="1:18">
      <c r="A63" s="40" t="s">
        <v>268</v>
      </c>
      <c r="B63" s="11" t="s">
        <v>269</v>
      </c>
      <c r="C63" s="95">
        <v>5975</v>
      </c>
      <c r="D63" s="92">
        <v>-0.14703783009999999</v>
      </c>
      <c r="E63" s="93">
        <v>1181640.5048845401</v>
      </c>
      <c r="F63" s="35"/>
      <c r="G63" s="56" t="str">
        <f ca="1">IFERROR(OFFSET(INDIRECT($H$3 &amp; "!A179"), 7, 0), "")</f>
        <v>던프로토콜</v>
      </c>
      <c r="H63" s="39">
        <f t="shared" ca="1" si="16"/>
        <v>1930</v>
      </c>
      <c r="I63" s="77">
        <f t="shared" ca="1" si="17"/>
        <v>-0.20739219710000001</v>
      </c>
      <c r="J63" s="86">
        <f t="shared" ca="1" si="22"/>
        <v>8300715.3216534397</v>
      </c>
      <c r="K63" s="56" t="str">
        <f ca="1">IFERROR(OFFSET(INDIRECT($H$3 &amp; "!A125"), 7, 0), "")</f>
        <v>메타디움</v>
      </c>
      <c r="L63" s="39">
        <f t="shared" ca="1" si="18"/>
        <v>53</v>
      </c>
      <c r="M63" s="77">
        <f t="shared" ca="1" si="19"/>
        <v>-0.2065868263</v>
      </c>
      <c r="N63" s="86">
        <f t="shared" ca="1" si="23"/>
        <v>290235570.71833104</v>
      </c>
      <c r="O63" s="56" t="str">
        <f ca="1">IFERROR(OFFSET(INDIRECT($H$3 &amp; "!A152"), 7, 0), "")</f>
        <v>왁스</v>
      </c>
      <c r="P63" s="39">
        <f t="shared" ca="1" si="20"/>
        <v>121</v>
      </c>
      <c r="Q63" s="77">
        <f t="shared" ca="1" si="21"/>
        <v>-3.9682539699999998E-2</v>
      </c>
      <c r="R63" s="86">
        <f t="shared" ca="1" si="24"/>
        <v>57800494.14152278</v>
      </c>
    </row>
    <row r="64" spans="1:18">
      <c r="A64" s="40" t="s">
        <v>239</v>
      </c>
      <c r="B64" s="11" t="s">
        <v>240</v>
      </c>
      <c r="C64" s="95">
        <v>1060</v>
      </c>
      <c r="D64" s="92">
        <v>-0.14859437750000001</v>
      </c>
      <c r="E64" s="93">
        <v>5049470.3116993299</v>
      </c>
      <c r="F64" s="35"/>
      <c r="G64" s="56" t="str">
        <f ca="1">IFERROR(OFFSET(INDIRECT($H$3 &amp; "!A179"), 8, 0), "")</f>
        <v>썸씽</v>
      </c>
      <c r="H64" s="39">
        <f t="shared" ca="1" si="16"/>
        <v>34.9</v>
      </c>
      <c r="I64" s="77">
        <f t="shared" ca="1" si="17"/>
        <v>-0.2068181818</v>
      </c>
      <c r="J64" s="86">
        <f t="shared" ca="1" si="22"/>
        <v>292463843.40177631</v>
      </c>
      <c r="K64" s="56" t="str">
        <f ca="1">IFERROR(OFFSET(INDIRECT($H$3 &amp; "!A125"), 8, 0), "")</f>
        <v>트웰브쉽스</v>
      </c>
      <c r="L64" s="39">
        <f t="shared" ca="1" si="18"/>
        <v>2.79</v>
      </c>
      <c r="M64" s="77">
        <f t="shared" ca="1" si="19"/>
        <v>-0.16964285709999999</v>
      </c>
      <c r="N64" s="86">
        <f t="shared" ca="1" si="23"/>
        <v>2324500623.8465362</v>
      </c>
      <c r="O64" s="56" t="str">
        <f ca="1">IFERROR(OFFSET(INDIRECT($H$3 &amp; "!A152"), 8, 0), "")</f>
        <v>스팀</v>
      </c>
      <c r="P64" s="39">
        <f t="shared" ca="1" si="20"/>
        <v>329</v>
      </c>
      <c r="Q64" s="77">
        <f t="shared" ca="1" si="21"/>
        <v>-0.1564102564</v>
      </c>
      <c r="R64" s="86">
        <f t="shared" ca="1" si="24"/>
        <v>12581734.216993369</v>
      </c>
    </row>
    <row r="65" spans="1:18" ht="17.25" thickBot="1">
      <c r="A65" s="40" t="s">
        <v>62</v>
      </c>
      <c r="B65" s="11" t="s">
        <v>63</v>
      </c>
      <c r="C65" s="95">
        <v>44750</v>
      </c>
      <c r="D65" s="92">
        <v>-0.14891593759999999</v>
      </c>
      <c r="E65" s="93">
        <v>519661.63915716001</v>
      </c>
      <c r="F65" s="35"/>
      <c r="G65" s="57" t="str">
        <f ca="1">IFERROR(OFFSET(INDIRECT($H$3 &amp; "!A179"), 9, 0), "")</f>
        <v>람다</v>
      </c>
      <c r="H65" s="37">
        <f t="shared" ca="1" si="16"/>
        <v>17.899999999999999</v>
      </c>
      <c r="I65" s="79">
        <f t="shared" ca="1" si="17"/>
        <v>-0.1596244131</v>
      </c>
      <c r="J65" s="87">
        <f t="shared" ca="1" si="22"/>
        <v>2035286809.5578072</v>
      </c>
      <c r="K65" s="57" t="str">
        <f ca="1">IFERROR(OFFSET(INDIRECT($H$3 &amp; "!A125"), 9, 0), "")</f>
        <v>스테이터스네트워크토큰</v>
      </c>
      <c r="L65" s="37">
        <f t="shared" ca="1" si="18"/>
        <v>56.8</v>
      </c>
      <c r="M65" s="79">
        <f t="shared" ca="1" si="19"/>
        <v>-0.16715542520000001</v>
      </c>
      <c r="N65" s="87">
        <f t="shared" ca="1" si="23"/>
        <v>124973843.39330052</v>
      </c>
      <c r="O65" s="57" t="str">
        <f ca="1">IFERROR(OFFSET(INDIRECT($H$3 &amp; "!A152"), 9, 0), "")</f>
        <v>하이브</v>
      </c>
      <c r="P65" s="37">
        <f t="shared" ca="1" si="20"/>
        <v>298</v>
      </c>
      <c r="Q65" s="79">
        <f t="shared" ca="1" si="21"/>
        <v>-0.13623188410000001</v>
      </c>
      <c r="R65" s="87">
        <f t="shared" ca="1" si="24"/>
        <v>5940294.0449858997</v>
      </c>
    </row>
    <row r="66" spans="1:18">
      <c r="A66" s="40" t="s">
        <v>222</v>
      </c>
      <c r="B66" s="11" t="s">
        <v>223</v>
      </c>
      <c r="C66" s="95">
        <v>153</v>
      </c>
      <c r="D66" s="92">
        <v>-0.15</v>
      </c>
      <c r="E66" s="93">
        <v>161536783.43954381</v>
      </c>
      <c r="F66" s="35"/>
      <c r="G66" s="56" t="str">
        <f ca="1">IFERROR(OFFSET(INDIRECT($H$3 &amp; "!A179"), 10, 0), "")</f>
        <v>엘비알와이크레딧</v>
      </c>
      <c r="H66" s="38">
        <f t="shared" ref="H66:H75" ca="1" si="25">_xlfn.IFNA(VLOOKUP(G66, $B$2:$D$200, 2, FALSE), "")</f>
        <v>34.200000000000003</v>
      </c>
      <c r="I66" s="76">
        <f t="shared" ref="I66:I75" ca="1" si="26">_xlfn.IFNA(VLOOKUP(G66, $B$2:$D$200, 3, FALSE), "")</f>
        <v>-0.1778846154</v>
      </c>
      <c r="J66" s="85">
        <f t="shared" ca="1" si="22"/>
        <v>514835945.63928407</v>
      </c>
      <c r="K66" s="55" t="str">
        <f ca="1">IFERROR(OFFSET(INDIRECT($H$3 &amp; "!A125"), 10, 0), "")</f>
        <v>엠블</v>
      </c>
      <c r="L66" s="38">
        <f t="shared" ca="1" si="18"/>
        <v>10.3</v>
      </c>
      <c r="M66" s="76">
        <f t="shared" ca="1" si="19"/>
        <v>-0.13445378150000001</v>
      </c>
      <c r="N66" s="85">
        <f t="shared" ca="1" si="23"/>
        <v>1351499429.7682488</v>
      </c>
      <c r="O66" s="55" t="str">
        <f ca="1">IFERROR(OFFSET(INDIRECT($H$3 &amp; "!A152"), 10, 0), "")</f>
        <v>플레이댑</v>
      </c>
      <c r="P66" s="38">
        <f t="shared" ca="1" si="20"/>
        <v>153</v>
      </c>
      <c r="Q66" s="76">
        <f t="shared" ca="1" si="21"/>
        <v>-0.15</v>
      </c>
      <c r="R66" s="85">
        <f t="shared" ca="1" si="24"/>
        <v>161536783.43954381</v>
      </c>
    </row>
    <row r="67" spans="1:18">
      <c r="A67" s="40" t="s">
        <v>266</v>
      </c>
      <c r="B67" s="11" t="s">
        <v>267</v>
      </c>
      <c r="C67" s="95">
        <v>976</v>
      </c>
      <c r="D67" s="92">
        <v>-0.15130434779999999</v>
      </c>
      <c r="E67" s="93">
        <v>2876840.6468476001</v>
      </c>
      <c r="F67" s="35"/>
      <c r="G67" s="56" t="str">
        <f ca="1">IFERROR(OFFSET(INDIRECT($H$3 &amp; "!A179"), 11, 0), "")</f>
        <v>디카르고</v>
      </c>
      <c r="H67" s="39">
        <f t="shared" ca="1" si="25"/>
        <v>84.2</v>
      </c>
      <c r="I67" s="77">
        <f t="shared" ca="1" si="26"/>
        <v>-0.20566037740000001</v>
      </c>
      <c r="J67" s="86">
        <f t="shared" ca="1" si="22"/>
        <v>181725155.92677996</v>
      </c>
      <c r="K67" s="56" t="str">
        <f ca="1">IFERROR(OFFSET(INDIRECT($H$3 &amp; "!A125"), 11, 0), "")</f>
        <v>보라</v>
      </c>
      <c r="L67" s="39">
        <f t="shared" ca="1" si="18"/>
        <v>79.099999999999994</v>
      </c>
      <c r="M67" s="77">
        <f t="shared" ca="1" si="19"/>
        <v>-0.18788501029999999</v>
      </c>
      <c r="N67" s="86">
        <f t="shared" ca="1" si="23"/>
        <v>106604979.47968271</v>
      </c>
      <c r="O67" s="56" t="str">
        <f ca="1">IFERROR(OFFSET(INDIRECT($H$3 &amp; "!A152"), 11, 0), "")</f>
        <v>아더</v>
      </c>
      <c r="P67" s="39">
        <f t="shared" ca="1" si="20"/>
        <v>152</v>
      </c>
      <c r="Q67" s="77">
        <f t="shared" ca="1" si="21"/>
        <v>-0.14606741570000001</v>
      </c>
      <c r="R67" s="86">
        <f t="shared" ca="1" si="24"/>
        <v>64046077.897955507</v>
      </c>
    </row>
    <row r="68" spans="1:18">
      <c r="A68" s="40" t="s">
        <v>174</v>
      </c>
      <c r="B68" s="11" t="s">
        <v>175</v>
      </c>
      <c r="C68" s="95">
        <v>795</v>
      </c>
      <c r="D68" s="92">
        <v>-0.15154749200000001</v>
      </c>
      <c r="E68" s="93">
        <v>7252883.6582538998</v>
      </c>
      <c r="F68" s="35"/>
      <c r="G68" s="56" t="str">
        <f ca="1">IFERROR(OFFSET(INDIRECT($H$3 &amp; "!A179"), 12, 0), "")</f>
        <v>엔도르</v>
      </c>
      <c r="H68" s="39">
        <f t="shared" ca="1" si="25"/>
        <v>9.5299999999999994</v>
      </c>
      <c r="I68" s="77">
        <f t="shared" ca="1" si="26"/>
        <v>-0.1566371681</v>
      </c>
      <c r="J68" s="86">
        <f t="shared" ca="1" si="22"/>
        <v>1548865006.1169536</v>
      </c>
      <c r="K68" s="56" t="str">
        <f ca="1">IFERROR(OFFSET(INDIRECT($H$3 &amp; "!A125"), 12, 0), "")</f>
        <v>썸씽</v>
      </c>
      <c r="L68" s="39">
        <f t="shared" ca="1" si="18"/>
        <v>34.9</v>
      </c>
      <c r="M68" s="77">
        <f t="shared" ca="1" si="19"/>
        <v>-0.2068181818</v>
      </c>
      <c r="N68" s="86">
        <f t="shared" ca="1" si="23"/>
        <v>292463843.40177631</v>
      </c>
      <c r="O68" s="56" t="str">
        <f ca="1">IFERROR(OFFSET(INDIRECT($H$3 &amp; "!A152"), 12, 0), "")</f>
        <v>파워렛저</v>
      </c>
      <c r="P68" s="39">
        <f t="shared" ca="1" si="20"/>
        <v>162</v>
      </c>
      <c r="Q68" s="77">
        <f t="shared" ca="1" si="21"/>
        <v>-0.13829787230000001</v>
      </c>
      <c r="R68" s="86">
        <f t="shared" ca="1" si="24"/>
        <v>12518902.098118501</v>
      </c>
    </row>
    <row r="69" spans="1:18">
      <c r="A69" s="40" t="s">
        <v>258</v>
      </c>
      <c r="B69" s="11" t="s">
        <v>259</v>
      </c>
      <c r="C69" s="95">
        <v>53.8</v>
      </c>
      <c r="D69" s="92">
        <v>-0.15275590550000001</v>
      </c>
      <c r="E69" s="93">
        <v>28714378.339290101</v>
      </c>
      <c r="F69" s="35"/>
      <c r="G69" s="56" t="str">
        <f ca="1">IFERROR(OFFSET(INDIRECT($H$3 &amp; "!A179"), 13, 0), "")</f>
        <v>아하토큰</v>
      </c>
      <c r="H69" s="39">
        <f t="shared" ca="1" si="25"/>
        <v>6.65</v>
      </c>
      <c r="I69" s="77">
        <f t="shared" ca="1" si="26"/>
        <v>-0.2054958184</v>
      </c>
      <c r="J69" s="86">
        <f t="shared" ca="1" si="22"/>
        <v>1144182003.7295735</v>
      </c>
      <c r="K69" s="56" t="str">
        <f ca="1">IFERROR(OFFSET(INDIRECT($H$3 &amp; "!A125"), 13, 0), "")</f>
        <v>람다</v>
      </c>
      <c r="L69" s="39">
        <f t="shared" ca="1" si="18"/>
        <v>17.899999999999999</v>
      </c>
      <c r="M69" s="77">
        <f t="shared" ca="1" si="19"/>
        <v>-0.1596244131</v>
      </c>
      <c r="N69" s="86">
        <f t="shared" ca="1" si="23"/>
        <v>2035286809.5578072</v>
      </c>
      <c r="O69" s="56" t="str">
        <f ca="1">IFERROR(OFFSET(INDIRECT($H$3 &amp; "!A152"), 13, 0), "")</f>
        <v>온톨로지가스</v>
      </c>
      <c r="P69" s="39">
        <f t="shared" ca="1" si="20"/>
        <v>716</v>
      </c>
      <c r="Q69" s="77">
        <f t="shared" ca="1" si="21"/>
        <v>-0.15764705879999999</v>
      </c>
      <c r="R69" s="86">
        <f t="shared" ca="1" si="24"/>
        <v>10789499.312249221</v>
      </c>
    </row>
    <row r="70" spans="1:18">
      <c r="A70" s="40" t="s">
        <v>176</v>
      </c>
      <c r="B70" s="11" t="s">
        <v>177</v>
      </c>
      <c r="C70" s="95">
        <v>15970</v>
      </c>
      <c r="D70" s="92">
        <v>-0.15636555730000001</v>
      </c>
      <c r="E70" s="93">
        <v>229825.5457775</v>
      </c>
      <c r="F70" s="35"/>
      <c r="G70" s="56" t="str">
        <f ca="1">IFERROR(OFFSET(INDIRECT($H$3 &amp; "!A179"), 14, 0), "")</f>
        <v>아인스타이늄</v>
      </c>
      <c r="H70" s="39">
        <f t="shared" ca="1" si="25"/>
        <v>54</v>
      </c>
      <c r="I70" s="77">
        <f t="shared" ca="1" si="26"/>
        <v>-0.21167883209999999</v>
      </c>
      <c r="J70" s="90">
        <f t="shared" ca="1" si="22"/>
        <v>119155518.12351567</v>
      </c>
      <c r="K70" s="58" t="str">
        <f ca="1">IFERROR(OFFSET(INDIRECT($H$3 &amp; "!A125"), 14, 0), "")</f>
        <v>엘비알와이크레딧</v>
      </c>
      <c r="L70" s="44">
        <f t="shared" ca="1" si="18"/>
        <v>34.200000000000003</v>
      </c>
      <c r="M70" s="78">
        <f t="shared" ca="1" si="19"/>
        <v>-0.1778846154</v>
      </c>
      <c r="N70" s="90">
        <f t="shared" ca="1" si="23"/>
        <v>514835945.63928407</v>
      </c>
      <c r="O70" s="58" t="str">
        <f ca="1">IFERROR(OFFSET(INDIRECT($H$3 &amp; "!A152"), 14, 0), "")</f>
        <v>그로스톨코인</v>
      </c>
      <c r="P70" s="44">
        <f t="shared" ca="1" si="20"/>
        <v>544</v>
      </c>
      <c r="Q70" s="78">
        <f t="shared" ca="1" si="21"/>
        <v>-0.1732522796</v>
      </c>
      <c r="R70" s="90">
        <f t="shared" ca="1" si="24"/>
        <v>4311365.6639901996</v>
      </c>
    </row>
    <row r="71" spans="1:18">
      <c r="A71" s="40" t="s">
        <v>256</v>
      </c>
      <c r="B71" s="11" t="s">
        <v>257</v>
      </c>
      <c r="C71" s="95">
        <v>329</v>
      </c>
      <c r="D71" s="92">
        <v>-0.1564102564</v>
      </c>
      <c r="E71" s="93">
        <v>12581734.216993369</v>
      </c>
      <c r="F71" s="35"/>
      <c r="G71" s="60" t="str">
        <f ca="1">IFERROR(OFFSET(INDIRECT($H$3 &amp; "!A179"), 15, 0), "")</f>
        <v>픽셀</v>
      </c>
      <c r="H71" s="45">
        <f t="shared" ca="1" si="25"/>
        <v>11.7</v>
      </c>
      <c r="I71" s="80">
        <f t="shared" ca="1" si="26"/>
        <v>-0.18181818180000001</v>
      </c>
      <c r="J71" s="99">
        <f t="shared" ca="1" si="22"/>
        <v>586358892.09968936</v>
      </c>
      <c r="K71" s="56" t="str">
        <f ca="1">IFERROR(OFFSET(INDIRECT($H$3 &amp; "!A125"), 15, 0), "")</f>
        <v>엔도르</v>
      </c>
      <c r="L71" s="39">
        <f t="shared" ca="1" si="18"/>
        <v>9.5299999999999994</v>
      </c>
      <c r="M71" s="77">
        <f t="shared" ca="1" si="19"/>
        <v>-0.1566371681</v>
      </c>
      <c r="N71" s="99">
        <f t="shared" ca="1" si="23"/>
        <v>1548865006.1169536</v>
      </c>
      <c r="O71" s="56" t="str">
        <f ca="1">IFERROR(OFFSET(INDIRECT($H$3 &amp; "!A152"), 15, 0), "")</f>
        <v>밀크</v>
      </c>
      <c r="P71" s="39">
        <f t="shared" ca="1" si="20"/>
        <v>794</v>
      </c>
      <c r="Q71" s="77">
        <f t="shared" ca="1" si="21"/>
        <v>-0.17549325029999999</v>
      </c>
      <c r="R71" s="99">
        <f t="shared" ca="1" si="24"/>
        <v>23595759.538865469</v>
      </c>
    </row>
    <row r="72" spans="1:18">
      <c r="A72" s="40" t="s">
        <v>232</v>
      </c>
      <c r="B72" s="11" t="s">
        <v>233</v>
      </c>
      <c r="C72" s="95">
        <v>9.5299999999999994</v>
      </c>
      <c r="D72" s="92">
        <v>-0.1566371681</v>
      </c>
      <c r="E72" s="93">
        <v>1548865006.1169536</v>
      </c>
      <c r="F72" s="35"/>
      <c r="G72" s="56" t="str">
        <f ca="1">IFERROR(OFFSET(INDIRECT($H$3 &amp; "!A179"), 16, 0), "")</f>
        <v>아르고</v>
      </c>
      <c r="H72" s="39">
        <f t="shared" ca="1" si="25"/>
        <v>125</v>
      </c>
      <c r="I72" s="77">
        <f t="shared" ca="1" si="26"/>
        <v>-0.18300653589999999</v>
      </c>
      <c r="J72" s="86">
        <f t="shared" ca="1" si="22"/>
        <v>27249659.947522569</v>
      </c>
      <c r="K72" s="56" t="str">
        <f ca="1">IFERROR(OFFSET(INDIRECT($H$3 &amp; "!A125"), 16, 0), "")</f>
        <v>아하토큰</v>
      </c>
      <c r="L72" s="39">
        <f t="shared" ca="1" si="18"/>
        <v>6.65</v>
      </c>
      <c r="M72" s="77">
        <f t="shared" ca="1" si="19"/>
        <v>-0.2054958184</v>
      </c>
      <c r="N72" s="86">
        <f t="shared" ca="1" si="23"/>
        <v>1144182003.7295735</v>
      </c>
      <c r="O72" s="56" t="str">
        <f ca="1">IFERROR(OFFSET(INDIRECT($H$3 &amp; "!A152"), 16, 0), "")</f>
        <v>디카르고</v>
      </c>
      <c r="P72" s="39">
        <f t="shared" ca="1" si="20"/>
        <v>84.2</v>
      </c>
      <c r="Q72" s="77">
        <f t="shared" ca="1" si="21"/>
        <v>-0.20566037740000001</v>
      </c>
      <c r="R72" s="86">
        <f t="shared" ca="1" si="24"/>
        <v>181725155.92677996</v>
      </c>
    </row>
    <row r="73" spans="1:18">
      <c r="A73" s="40" t="s">
        <v>186</v>
      </c>
      <c r="B73" s="11" t="s">
        <v>187</v>
      </c>
      <c r="C73" s="95">
        <v>7505</v>
      </c>
      <c r="D73" s="92">
        <v>-0.156741573</v>
      </c>
      <c r="E73" s="93">
        <v>3177457.2027914301</v>
      </c>
      <c r="F73" s="35"/>
      <c r="G73" s="56" t="str">
        <f ca="1">IFERROR(OFFSET(INDIRECT($H$3 &amp; "!A179"), 17, 0), "")</f>
        <v>코모도</v>
      </c>
      <c r="H73" s="39">
        <f t="shared" ca="1" si="25"/>
        <v>819</v>
      </c>
      <c r="I73" s="77">
        <f t="shared" ca="1" si="26"/>
        <v>-0.18910891090000001</v>
      </c>
      <c r="J73" s="86">
        <f t="shared" ca="1" si="22"/>
        <v>6762706.7725310298</v>
      </c>
      <c r="K73" s="56" t="str">
        <f ca="1">IFERROR(OFFSET(INDIRECT($H$3 &amp; "!A125"), 17, 0), "")</f>
        <v>아인스타이늄</v>
      </c>
      <c r="L73" s="39">
        <f t="shared" ca="1" si="18"/>
        <v>54</v>
      </c>
      <c r="M73" s="77">
        <f t="shared" ca="1" si="19"/>
        <v>-0.21167883209999999</v>
      </c>
      <c r="N73" s="86">
        <f t="shared" ca="1" si="23"/>
        <v>119155518.12351567</v>
      </c>
      <c r="O73" s="56" t="str">
        <f ca="1">IFERROR(OFFSET(INDIRECT($H$3 &amp; "!A152"), 17, 0), "")</f>
        <v>아르고</v>
      </c>
      <c r="P73" s="39">
        <f t="shared" ca="1" si="20"/>
        <v>125</v>
      </c>
      <c r="Q73" s="77">
        <f t="shared" ca="1" si="21"/>
        <v>-0.18300653589999999</v>
      </c>
      <c r="R73" s="86">
        <f t="shared" ca="1" si="24"/>
        <v>27249659.947522569</v>
      </c>
    </row>
    <row r="74" spans="1:18">
      <c r="A74" s="40" t="s">
        <v>190</v>
      </c>
      <c r="B74" s="11" t="s">
        <v>191</v>
      </c>
      <c r="C74" s="95">
        <v>716</v>
      </c>
      <c r="D74" s="92">
        <v>-0.15764705879999999</v>
      </c>
      <c r="E74" s="93">
        <v>10789499.312249221</v>
      </c>
      <c r="F74" s="35"/>
      <c r="G74" s="56" t="str">
        <f ca="1">IFERROR(OFFSET(INDIRECT($H$3 &amp; "!A179"), 18, 0), "")</f>
        <v>애드엑스</v>
      </c>
      <c r="H74" s="39">
        <f t="shared" ca="1" si="25"/>
        <v>608</v>
      </c>
      <c r="I74" s="77">
        <f t="shared" ca="1" si="26"/>
        <v>-0.2195121951</v>
      </c>
      <c r="J74" s="86">
        <f t="shared" ca="1" si="22"/>
        <v>11742163.240336441</v>
      </c>
      <c r="K74" s="56" t="str">
        <f ca="1">IFERROR(OFFSET(INDIRECT($H$3 &amp; "!A125"), 18, 0), "")</f>
        <v>픽셀</v>
      </c>
      <c r="L74" s="39">
        <f t="shared" ca="1" si="18"/>
        <v>11.7</v>
      </c>
      <c r="M74" s="77">
        <f t="shared" ca="1" si="19"/>
        <v>-0.18181818180000001</v>
      </c>
      <c r="N74" s="86">
        <f t="shared" ca="1" si="23"/>
        <v>586358892.09968936</v>
      </c>
      <c r="O74" s="56" t="str">
        <f ca="1">IFERROR(OFFSET(INDIRECT($H$3 &amp; "!A152"), 18, 0), "")</f>
        <v>코모도</v>
      </c>
      <c r="P74" s="39">
        <f t="shared" ca="1" si="20"/>
        <v>819</v>
      </c>
      <c r="Q74" s="77">
        <f t="shared" ca="1" si="21"/>
        <v>-0.18910891090000001</v>
      </c>
      <c r="R74" s="86">
        <f t="shared" ca="1" si="24"/>
        <v>6762706.7725310298</v>
      </c>
    </row>
    <row r="75" spans="1:18" ht="17.25" thickBot="1">
      <c r="A75" s="40" t="s">
        <v>168</v>
      </c>
      <c r="B75" s="11" t="s">
        <v>169</v>
      </c>
      <c r="C75" s="95">
        <v>186</v>
      </c>
      <c r="D75" s="92">
        <v>-0.15837104069999999</v>
      </c>
      <c r="E75" s="93">
        <v>10161790.708761221</v>
      </c>
      <c r="F75" s="35"/>
      <c r="G75" s="57" t="str">
        <f ca="1">IFERROR(OFFSET(INDIRECT($H$3 &amp; "!A179"), 19, 0), "")</f>
        <v>이그니스</v>
      </c>
      <c r="H75" s="37">
        <f t="shared" ca="1" si="25"/>
        <v>41.6</v>
      </c>
      <c r="I75" s="79">
        <f t="shared" ca="1" si="26"/>
        <v>-0.21361058599999999</v>
      </c>
      <c r="J75" s="87">
        <f t="shared" ca="1" si="22"/>
        <v>207766644.97873375</v>
      </c>
      <c r="K75" s="57" t="str">
        <f ca="1">IFERROR(OFFSET(INDIRECT($H$3 &amp; "!A125"), 19, 0), "")</f>
        <v>이그니스</v>
      </c>
      <c r="L75" s="37">
        <f t="shared" ca="1" si="18"/>
        <v>41.6</v>
      </c>
      <c r="M75" s="79">
        <f t="shared" ca="1" si="19"/>
        <v>-0.21361058599999999</v>
      </c>
      <c r="N75" s="87">
        <f t="shared" ca="1" si="23"/>
        <v>207766644.97873375</v>
      </c>
      <c r="O75" s="57" t="str">
        <f ca="1">IFERROR(OFFSET(INDIRECT($H$3 &amp; "!A152"), 19, 0), "")</f>
        <v>애드엑스</v>
      </c>
      <c r="P75" s="37">
        <f t="shared" ca="1" si="20"/>
        <v>608</v>
      </c>
      <c r="Q75" s="79">
        <f t="shared" ca="1" si="21"/>
        <v>-0.2195121951</v>
      </c>
      <c r="R75" s="87">
        <f t="shared" ca="1" si="24"/>
        <v>11742163.240336441</v>
      </c>
    </row>
    <row r="76" spans="1:18">
      <c r="A76" s="40" t="s">
        <v>262</v>
      </c>
      <c r="B76" s="11" t="s">
        <v>263</v>
      </c>
      <c r="C76" s="95">
        <v>17.899999999999999</v>
      </c>
      <c r="D76" s="92">
        <v>-0.1596244131</v>
      </c>
      <c r="E76" s="93">
        <v>2035286809.5578072</v>
      </c>
      <c r="F76" s="35"/>
      <c r="G76" s="35"/>
      <c r="H76" s="35"/>
      <c r="I76" s="35"/>
    </row>
    <row r="77" spans="1:18">
      <c r="A77" s="40" t="s">
        <v>224</v>
      </c>
      <c r="B77" s="11" t="s">
        <v>225</v>
      </c>
      <c r="C77" s="95">
        <v>5.68</v>
      </c>
      <c r="D77" s="92">
        <v>-0.1610044313</v>
      </c>
      <c r="E77" s="93">
        <v>1910250837.9928391</v>
      </c>
      <c r="F77" s="35"/>
      <c r="G77" s="35"/>
      <c r="H77" s="35"/>
      <c r="I77" s="35"/>
    </row>
    <row r="78" spans="1:18">
      <c r="A78" s="40" t="s">
        <v>184</v>
      </c>
      <c r="B78" s="11" t="s">
        <v>185</v>
      </c>
      <c r="C78" s="95">
        <v>10.9</v>
      </c>
      <c r="D78" s="92">
        <v>-0.16153846150000001</v>
      </c>
      <c r="E78" s="93">
        <v>428582598.88610673</v>
      </c>
      <c r="F78" s="35"/>
      <c r="G78" s="35"/>
      <c r="H78" s="35"/>
      <c r="I78" s="35"/>
    </row>
    <row r="79" spans="1:18">
      <c r="A79" s="40" t="s">
        <v>145</v>
      </c>
      <c r="B79" s="11" t="s">
        <v>146</v>
      </c>
      <c r="C79" s="95">
        <v>6390</v>
      </c>
      <c r="D79" s="92">
        <v>-0.16196721310000001</v>
      </c>
      <c r="E79" s="93">
        <v>521115.77997193002</v>
      </c>
      <c r="F79" s="35"/>
      <c r="G79" s="35"/>
      <c r="H79" s="35"/>
      <c r="I79" s="35"/>
    </row>
    <row r="80" spans="1:18">
      <c r="A80" s="40" t="s">
        <v>125</v>
      </c>
      <c r="B80" s="11" t="s">
        <v>126</v>
      </c>
      <c r="C80" s="95">
        <v>18.899999999999999</v>
      </c>
      <c r="D80" s="92">
        <v>-0.1637168142</v>
      </c>
      <c r="E80" s="93">
        <v>236172790.31189263</v>
      </c>
      <c r="F80" s="35"/>
      <c r="G80" s="35"/>
      <c r="H80" s="35"/>
      <c r="I80" s="35"/>
    </row>
    <row r="81" spans="1:9">
      <c r="A81" s="40" t="s">
        <v>260</v>
      </c>
      <c r="B81" s="11" t="s">
        <v>261</v>
      </c>
      <c r="C81" s="95">
        <v>38.299999999999997</v>
      </c>
      <c r="D81" s="92">
        <v>-0.16557734199999999</v>
      </c>
      <c r="E81" s="93">
        <v>73206092.109140813</v>
      </c>
      <c r="F81" s="35"/>
      <c r="G81" s="35"/>
      <c r="H81" s="35"/>
      <c r="I81" s="35"/>
    </row>
    <row r="82" spans="1:9">
      <c r="A82" s="40" t="s">
        <v>166</v>
      </c>
      <c r="B82" s="11" t="s">
        <v>167</v>
      </c>
      <c r="C82" s="95">
        <v>56.8</v>
      </c>
      <c r="D82" s="92">
        <v>-0.16715542520000001</v>
      </c>
      <c r="E82" s="93">
        <v>124973843.39330052</v>
      </c>
      <c r="F82" s="35"/>
      <c r="G82" s="35"/>
      <c r="H82" s="35"/>
      <c r="I82" s="35"/>
    </row>
    <row r="83" spans="1:9">
      <c r="A83" s="40" t="s">
        <v>64</v>
      </c>
      <c r="B83" s="11" t="s">
        <v>65</v>
      </c>
      <c r="C83" s="95">
        <v>23.2</v>
      </c>
      <c r="D83" s="92">
        <v>-0.16845878140000001</v>
      </c>
      <c r="E83" s="93">
        <v>138834903.17195049</v>
      </c>
      <c r="F83" s="35"/>
      <c r="G83" s="35"/>
      <c r="H83" s="35"/>
      <c r="I83" s="35"/>
    </row>
    <row r="84" spans="1:9">
      <c r="A84" s="40" t="s">
        <v>170</v>
      </c>
      <c r="B84" s="11" t="s">
        <v>171</v>
      </c>
      <c r="C84" s="95">
        <v>2.79</v>
      </c>
      <c r="D84" s="92">
        <v>-0.16964285709999999</v>
      </c>
      <c r="E84" s="93">
        <v>2324500623.8465362</v>
      </c>
      <c r="F84" s="35"/>
      <c r="G84" s="35"/>
      <c r="H84" s="35"/>
      <c r="I84" s="35"/>
    </row>
    <row r="85" spans="1:9">
      <c r="A85" s="40" t="s">
        <v>178</v>
      </c>
      <c r="B85" s="11" t="s">
        <v>179</v>
      </c>
      <c r="C85" s="95">
        <v>1655</v>
      </c>
      <c r="D85" s="92">
        <v>-0.1704260652</v>
      </c>
      <c r="E85" s="93">
        <v>3821399.3879852798</v>
      </c>
      <c r="F85" s="35"/>
      <c r="G85" s="35"/>
      <c r="H85" s="35"/>
      <c r="I85" s="35"/>
    </row>
    <row r="86" spans="1:9">
      <c r="A86" s="40" t="s">
        <v>66</v>
      </c>
      <c r="B86" s="11" t="s">
        <v>67</v>
      </c>
      <c r="C86" s="95">
        <v>2410</v>
      </c>
      <c r="D86" s="92">
        <v>-0.17324185249999999</v>
      </c>
      <c r="E86" s="93">
        <v>1568575.4142753701</v>
      </c>
      <c r="F86" s="35"/>
      <c r="G86" s="35"/>
      <c r="H86" s="35"/>
      <c r="I86" s="35"/>
    </row>
    <row r="87" spans="1:9">
      <c r="A87" s="40" t="s">
        <v>274</v>
      </c>
      <c r="B87" s="11" t="s">
        <v>275</v>
      </c>
      <c r="C87" s="95">
        <v>544</v>
      </c>
      <c r="D87" s="92">
        <v>-0.1732522796</v>
      </c>
      <c r="E87" s="93">
        <v>4311365.6639901996</v>
      </c>
      <c r="F87" s="35"/>
      <c r="G87" s="35"/>
      <c r="H87" s="35"/>
      <c r="I87" s="35"/>
    </row>
    <row r="88" spans="1:9">
      <c r="A88" s="40" t="s">
        <v>220</v>
      </c>
      <c r="B88" s="11" t="s">
        <v>221</v>
      </c>
      <c r="C88" s="95">
        <v>794</v>
      </c>
      <c r="D88" s="92">
        <v>-0.17549325029999999</v>
      </c>
      <c r="E88" s="93">
        <v>23595759.538865469</v>
      </c>
      <c r="F88" s="35"/>
      <c r="G88" s="35"/>
      <c r="H88" s="35"/>
      <c r="I88" s="35"/>
    </row>
    <row r="89" spans="1:9">
      <c r="A89" s="40" t="s">
        <v>245</v>
      </c>
      <c r="B89" s="11" t="s">
        <v>246</v>
      </c>
      <c r="C89" s="95">
        <v>34.200000000000003</v>
      </c>
      <c r="D89" s="92">
        <v>-0.1778846154</v>
      </c>
      <c r="E89" s="93">
        <v>514835945.63928407</v>
      </c>
      <c r="F89" s="35"/>
      <c r="G89" s="35"/>
      <c r="H89" s="35"/>
      <c r="I89" s="35"/>
    </row>
    <row r="90" spans="1:9">
      <c r="A90" s="40" t="s">
        <v>228</v>
      </c>
      <c r="B90" s="11" t="s">
        <v>229</v>
      </c>
      <c r="C90" s="95">
        <v>73.900000000000006</v>
      </c>
      <c r="D90" s="92">
        <v>-0.17888888889999999</v>
      </c>
      <c r="E90" s="93">
        <v>92189811.729958609</v>
      </c>
      <c r="F90" s="35"/>
      <c r="G90" s="35"/>
      <c r="H90" s="35"/>
      <c r="I90" s="35"/>
    </row>
    <row r="91" spans="1:9">
      <c r="A91" s="40" t="s">
        <v>213</v>
      </c>
      <c r="B91" s="11" t="s">
        <v>214</v>
      </c>
      <c r="C91" s="95">
        <v>185</v>
      </c>
      <c r="D91" s="92">
        <v>-0.18141592919999999</v>
      </c>
      <c r="E91" s="93">
        <v>44695271.360080093</v>
      </c>
      <c r="F91" s="35"/>
      <c r="G91" s="35"/>
      <c r="H91" s="35"/>
      <c r="I91" s="35"/>
    </row>
    <row r="92" spans="1:9">
      <c r="A92" s="40" t="s">
        <v>121</v>
      </c>
      <c r="B92" s="11" t="s">
        <v>122</v>
      </c>
      <c r="C92" s="95">
        <v>11.7</v>
      </c>
      <c r="D92" s="92">
        <v>-0.18181818180000001</v>
      </c>
      <c r="E92" s="93">
        <v>586358892.09968936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1730</v>
      </c>
      <c r="D93" s="92">
        <v>-0.1820330969</v>
      </c>
      <c r="E93" s="93">
        <v>3450085.94451713</v>
      </c>
      <c r="F93" s="35"/>
      <c r="G93" s="35"/>
      <c r="H93" s="35"/>
      <c r="I93" s="35"/>
    </row>
    <row r="94" spans="1:9">
      <c r="A94" s="40" t="s">
        <v>198</v>
      </c>
      <c r="B94" s="11" t="s">
        <v>199</v>
      </c>
      <c r="C94" s="95">
        <v>125</v>
      </c>
      <c r="D94" s="92">
        <v>-0.18300653589999999</v>
      </c>
      <c r="E94" s="93">
        <v>27249659.947522569</v>
      </c>
      <c r="F94" s="35"/>
      <c r="G94" s="35"/>
      <c r="H94" s="35"/>
      <c r="I94" s="35"/>
    </row>
    <row r="95" spans="1:9">
      <c r="A95" s="40" t="s">
        <v>241</v>
      </c>
      <c r="B95" s="11" t="s">
        <v>242</v>
      </c>
      <c r="C95" s="95">
        <v>179</v>
      </c>
      <c r="D95" s="92">
        <v>-0.1863636364</v>
      </c>
      <c r="E95" s="93">
        <v>31479196.943171959</v>
      </c>
      <c r="F95" s="35"/>
      <c r="G95" s="35"/>
      <c r="H95" s="35"/>
      <c r="I95" s="35"/>
    </row>
    <row r="96" spans="1:9">
      <c r="A96" s="40" t="s">
        <v>290</v>
      </c>
      <c r="B96" s="11" t="s">
        <v>291</v>
      </c>
      <c r="C96" s="95">
        <v>269</v>
      </c>
      <c r="D96" s="92">
        <v>-0.18731117820000001</v>
      </c>
      <c r="E96" s="93">
        <v>1990440087.9283626</v>
      </c>
      <c r="F96" s="35"/>
      <c r="G96" s="35"/>
      <c r="H96" s="35"/>
      <c r="I96" s="35"/>
    </row>
    <row r="97" spans="1:9">
      <c r="A97" s="40" t="s">
        <v>172</v>
      </c>
      <c r="B97" s="11" t="s">
        <v>173</v>
      </c>
      <c r="C97" s="95">
        <v>79.099999999999994</v>
      </c>
      <c r="D97" s="92">
        <v>-0.18788501029999999</v>
      </c>
      <c r="E97" s="93">
        <v>106604979.47968271</v>
      </c>
      <c r="F97" s="35"/>
      <c r="G97" s="35"/>
      <c r="H97" s="35"/>
      <c r="I97" s="35"/>
    </row>
    <row r="98" spans="1:9">
      <c r="A98" s="40" t="s">
        <v>243</v>
      </c>
      <c r="B98" s="11" t="s">
        <v>244</v>
      </c>
      <c r="C98" s="95">
        <v>819</v>
      </c>
      <c r="D98" s="92">
        <v>-0.18910891090000001</v>
      </c>
      <c r="E98" s="93">
        <v>6762706.7725310298</v>
      </c>
      <c r="F98" s="35"/>
      <c r="G98" s="35"/>
      <c r="H98" s="35"/>
      <c r="I98" s="35"/>
    </row>
    <row r="99" spans="1:9">
      <c r="A99" s="40" t="s">
        <v>270</v>
      </c>
      <c r="B99" s="11" t="s">
        <v>271</v>
      </c>
      <c r="C99" s="95">
        <v>1730</v>
      </c>
      <c r="D99" s="92">
        <v>-0.1896955504</v>
      </c>
      <c r="E99" s="93">
        <v>2730955.9534280598</v>
      </c>
      <c r="F99" s="35"/>
      <c r="G99" s="35"/>
      <c r="H99" s="35"/>
      <c r="I99" s="35"/>
    </row>
    <row r="100" spans="1:9">
      <c r="A100" s="40" t="s">
        <v>192</v>
      </c>
      <c r="B100" s="11" t="s">
        <v>193</v>
      </c>
      <c r="C100" s="95">
        <v>4275</v>
      </c>
      <c r="D100" s="92">
        <v>-0.19110690629999999</v>
      </c>
      <c r="E100" s="93">
        <v>1212390.0346687899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37.200000000000003</v>
      </c>
      <c r="D101" s="92">
        <v>-0.19827586210000001</v>
      </c>
      <c r="E101" s="93">
        <v>521240791.15891862</v>
      </c>
      <c r="F101" s="35"/>
      <c r="G101" s="35"/>
      <c r="H101" s="35"/>
      <c r="I101" s="35"/>
    </row>
    <row r="102" spans="1:9">
      <c r="A102" s="40" t="s">
        <v>207</v>
      </c>
      <c r="B102" s="11" t="s">
        <v>208</v>
      </c>
      <c r="C102" s="95">
        <v>64.900000000000006</v>
      </c>
      <c r="D102" s="92">
        <v>-0.20270270269999999</v>
      </c>
      <c r="E102" s="93">
        <v>79305108.763975337</v>
      </c>
      <c r="F102" s="35"/>
      <c r="G102" s="35"/>
      <c r="H102" s="35"/>
      <c r="I102" s="35"/>
    </row>
    <row r="103" spans="1:9">
      <c r="A103" s="40" t="s">
        <v>218</v>
      </c>
      <c r="B103" s="11" t="s">
        <v>219</v>
      </c>
      <c r="C103" s="95">
        <v>6.65</v>
      </c>
      <c r="D103" s="92">
        <v>-0.2054958184</v>
      </c>
      <c r="E103" s="93">
        <v>1144182003.7295735</v>
      </c>
      <c r="F103" s="35"/>
      <c r="G103" s="35"/>
      <c r="H103" s="35"/>
      <c r="I103" s="35"/>
    </row>
    <row r="104" spans="1:9">
      <c r="A104" s="40" t="s">
        <v>111</v>
      </c>
      <c r="B104" s="11" t="s">
        <v>112</v>
      </c>
      <c r="C104" s="95">
        <v>84.2</v>
      </c>
      <c r="D104" s="92">
        <v>-0.20566037740000001</v>
      </c>
      <c r="E104" s="93">
        <v>181725155.92677996</v>
      </c>
      <c r="F104" s="35"/>
      <c r="G104" s="35"/>
      <c r="H104" s="35"/>
      <c r="I104" s="35"/>
    </row>
    <row r="105" spans="1:9">
      <c r="A105" s="40" t="s">
        <v>200</v>
      </c>
      <c r="B105" s="11" t="s">
        <v>201</v>
      </c>
      <c r="C105" s="95">
        <v>53</v>
      </c>
      <c r="D105" s="92">
        <v>-0.2065868263</v>
      </c>
      <c r="E105" s="93">
        <v>290235570.71833104</v>
      </c>
      <c r="F105" s="35"/>
      <c r="G105" s="35"/>
      <c r="H105" s="35"/>
      <c r="I105" s="35"/>
    </row>
    <row r="106" spans="1:9">
      <c r="A106" s="40" t="s">
        <v>254</v>
      </c>
      <c r="B106" s="11" t="s">
        <v>255</v>
      </c>
      <c r="C106" s="95">
        <v>34.9</v>
      </c>
      <c r="D106" s="92">
        <v>-0.2068181818</v>
      </c>
      <c r="E106" s="93">
        <v>292463843.40177631</v>
      </c>
      <c r="F106" s="35"/>
      <c r="G106" s="35"/>
      <c r="H106" s="35"/>
      <c r="I106" s="35"/>
    </row>
    <row r="107" spans="1:9">
      <c r="A107" s="40" t="s">
        <v>202</v>
      </c>
      <c r="B107" s="11" t="s">
        <v>203</v>
      </c>
      <c r="C107" s="95">
        <v>1930</v>
      </c>
      <c r="D107" s="92">
        <v>-0.20739219710000001</v>
      </c>
      <c r="E107" s="93">
        <v>8300715.3216534397</v>
      </c>
      <c r="F107" s="35"/>
      <c r="G107" s="35"/>
      <c r="H107" s="35"/>
      <c r="I107" s="35"/>
    </row>
    <row r="108" spans="1:9">
      <c r="A108" s="40" t="s">
        <v>247</v>
      </c>
      <c r="B108" s="11" t="s">
        <v>248</v>
      </c>
      <c r="C108" s="95">
        <v>54</v>
      </c>
      <c r="D108" s="92">
        <v>-0.21167883209999999</v>
      </c>
      <c r="E108" s="93">
        <v>119155518.12351567</v>
      </c>
      <c r="F108" s="35"/>
      <c r="G108" s="35"/>
      <c r="H108" s="35"/>
      <c r="I108" s="35"/>
    </row>
    <row r="109" spans="1:9">
      <c r="A109" s="40" t="s">
        <v>276</v>
      </c>
      <c r="B109" s="11" t="s">
        <v>277</v>
      </c>
      <c r="C109" s="95">
        <v>41.6</v>
      </c>
      <c r="D109" s="92">
        <v>-0.21361058599999999</v>
      </c>
      <c r="E109" s="41">
        <v>207766644.97873375</v>
      </c>
    </row>
    <row r="110" spans="1:9">
      <c r="A110" s="40" t="s">
        <v>226</v>
      </c>
      <c r="B110" s="11" t="s">
        <v>227</v>
      </c>
      <c r="C110" s="95">
        <v>59.2</v>
      </c>
      <c r="D110" s="92">
        <v>-0.2169312169</v>
      </c>
      <c r="E110" s="41">
        <v>69583453.318399847</v>
      </c>
    </row>
    <row r="111" spans="1:9">
      <c r="A111" s="40" t="s">
        <v>81</v>
      </c>
      <c r="B111" s="11" t="s">
        <v>82</v>
      </c>
      <c r="C111" s="95">
        <v>608</v>
      </c>
      <c r="D111" s="92">
        <v>-0.2195121951</v>
      </c>
      <c r="E111" s="41">
        <v>11742163.240336441</v>
      </c>
    </row>
    <row r="112" spans="1:9">
      <c r="A112" s="40" t="s">
        <v>235</v>
      </c>
      <c r="B112" s="11" t="s">
        <v>236</v>
      </c>
      <c r="C112" s="95">
        <v>71.2</v>
      </c>
      <c r="D112" s="92">
        <v>-0.2311015119</v>
      </c>
      <c r="E112" s="41">
        <v>324255779.23377728</v>
      </c>
    </row>
    <row r="113" spans="1:5">
      <c r="A113" s="40" t="s">
        <v>230</v>
      </c>
      <c r="B113" s="11" t="s">
        <v>231</v>
      </c>
      <c r="C113" s="95">
        <v>226</v>
      </c>
      <c r="D113" s="92">
        <v>-0.24666666670000001</v>
      </c>
      <c r="E113" s="41">
        <v>75765954.832992584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211</v>
      </c>
      <c r="B2" s="11" t="s">
        <v>212</v>
      </c>
      <c r="C2" s="95">
        <v>8.5</v>
      </c>
      <c r="D2" s="92">
        <v>4.4226044200000002E-2</v>
      </c>
      <c r="E2" s="93">
        <v>7743028708.7504263</v>
      </c>
      <c r="F2" s="35"/>
      <c r="G2" s="54"/>
      <c r="H2" s="35"/>
      <c r="I2" s="35"/>
    </row>
    <row r="3" spans="1:18" ht="17.25" thickBot="1">
      <c r="A3" s="40" t="s">
        <v>250</v>
      </c>
      <c r="B3" s="11" t="s">
        <v>251</v>
      </c>
      <c r="C3" s="95">
        <v>121</v>
      </c>
      <c r="D3" s="92">
        <v>-3.9682539699999998E-2</v>
      </c>
      <c r="E3" s="93">
        <v>57800494.14152278</v>
      </c>
      <c r="F3" s="35"/>
      <c r="G3" s="309" t="s">
        <v>285</v>
      </c>
      <c r="H3" s="321" t="s">
        <v>364</v>
      </c>
      <c r="I3" s="321"/>
      <c r="K3" s="248" t="s">
        <v>34</v>
      </c>
      <c r="L3" s="249"/>
      <c r="M3" s="249"/>
      <c r="N3" s="250"/>
      <c r="O3" s="248" t="s">
        <v>286</v>
      </c>
      <c r="P3" s="249"/>
      <c r="Q3" s="249"/>
      <c r="R3" s="250"/>
    </row>
    <row r="4" spans="1:18" ht="17.25" thickBot="1">
      <c r="A4" s="40" t="s">
        <v>149</v>
      </c>
      <c r="B4" s="11" t="s">
        <v>150</v>
      </c>
      <c r="C4" s="95">
        <v>2470</v>
      </c>
      <c r="D4" s="92">
        <v>-4.4487427500000003E-2</v>
      </c>
      <c r="E4" s="93">
        <v>10074244.64200188</v>
      </c>
      <c r="F4" s="35"/>
      <c r="G4" s="310"/>
      <c r="H4" s="322"/>
      <c r="I4" s="322"/>
      <c r="K4" s="313" t="s">
        <v>55</v>
      </c>
      <c r="L4" s="325">
        <f ca="1">NOW()</f>
        <v>44369.020281249999</v>
      </c>
      <c r="M4" s="326"/>
      <c r="N4" s="327"/>
      <c r="O4" s="316" t="s">
        <v>55</v>
      </c>
      <c r="P4" s="325">
        <f ca="1">NOW()</f>
        <v>44369.020281249999</v>
      </c>
      <c r="Q4" s="326"/>
      <c r="R4" s="327"/>
    </row>
    <row r="5" spans="1:18" ht="17.25" thickBot="1">
      <c r="A5" s="40" t="s">
        <v>188</v>
      </c>
      <c r="B5" s="11" t="s">
        <v>189</v>
      </c>
      <c r="C5" s="95">
        <v>47580</v>
      </c>
      <c r="D5" s="92">
        <v>-6.3385826800000003E-2</v>
      </c>
      <c r="E5" s="93">
        <v>273665.24668297003</v>
      </c>
      <c r="F5" s="35"/>
      <c r="K5" s="310"/>
      <c r="L5" s="51" t="s">
        <v>58</v>
      </c>
      <c r="M5" s="73" t="s">
        <v>59</v>
      </c>
      <c r="N5" s="69" t="s">
        <v>289</v>
      </c>
      <c r="O5" s="265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141</v>
      </c>
      <c r="B6" s="11" t="s">
        <v>142</v>
      </c>
      <c r="C6" s="95">
        <v>647</v>
      </c>
      <c r="D6" s="92">
        <v>-6.5028901700000002E-2</v>
      </c>
      <c r="E6" s="93">
        <v>368613235.71405786</v>
      </c>
      <c r="F6" s="35"/>
      <c r="G6" s="248" t="s">
        <v>52</v>
      </c>
      <c r="H6" s="249"/>
      <c r="I6" s="250"/>
      <c r="K6" s="55" t="str">
        <f ca="1">IFERROR(OFFSET(INDIRECT($H$3 &amp; "!A17"), 0, 0), "")</f>
        <v>앵커</v>
      </c>
      <c r="L6" s="38">
        <f t="shared" ref="L6:L25" ca="1" si="0">_xlfn.IFNA(VLOOKUP(K6, $B$2:$D$200, 2, FALSE), "")</f>
        <v>74.8</v>
      </c>
      <c r="M6" s="76">
        <f t="shared" ref="M6:M25" ca="1" si="1">_xlfn.IFNA(VLOOKUP(K6, $B$2:$D$200, 3, FALSE), "")</f>
        <v>-0.12820512819999999</v>
      </c>
      <c r="N6" s="85">
        <f ca="1">_xlfn.IFNA(VLOOKUP(K6, $B$2:$E$200, 4, FALSE), "")</f>
        <v>38181128.698253468</v>
      </c>
      <c r="O6" s="72" t="s">
        <v>212</v>
      </c>
      <c r="P6" s="38">
        <f t="shared" ref="P6:P25" si="2">_xlfn.IFNA(VLOOKUP(O6, $B$2:$D$200, 2, FALSE), "")</f>
        <v>8.5</v>
      </c>
      <c r="Q6" s="76">
        <f t="shared" ref="Q6:Q25" si="3">_xlfn.IFNA(VLOOKUP(O6, $B$2:$D$200, 3, FALSE), "")</f>
        <v>4.4226044200000002E-2</v>
      </c>
      <c r="R6" s="85">
        <f>_xlfn.IFNA(VLOOKUP(O6, $B$2:$E$200, 4, FALSE), "")</f>
        <v>7743028708.7504263</v>
      </c>
    </row>
    <row r="7" spans="1:18">
      <c r="A7" s="40" t="s">
        <v>48</v>
      </c>
      <c r="B7" s="11" t="s">
        <v>49</v>
      </c>
      <c r="C7" s="95">
        <v>39001000</v>
      </c>
      <c r="D7" s="92">
        <v>-6.7898284000000003E-2</v>
      </c>
      <c r="E7" s="93">
        <v>17219.804238029999</v>
      </c>
      <c r="F7" s="35"/>
      <c r="G7" s="257" t="s">
        <v>36</v>
      </c>
      <c r="H7" s="258"/>
      <c r="I7" s="259"/>
      <c r="K7" s="56" t="str">
        <f ca="1">IFERROR(OFFSET(INDIRECT($H$3 &amp; "!A17"), 1, 0), "")</f>
        <v>피르마체인</v>
      </c>
      <c r="L7" s="39">
        <f t="shared" ca="1" si="0"/>
        <v>64.900000000000006</v>
      </c>
      <c r="M7" s="77">
        <f t="shared" ca="1" si="1"/>
        <v>-0.20270270269999999</v>
      </c>
      <c r="N7" s="86">
        <f t="shared" ref="N7:N25" ca="1" si="4">_xlfn.IFNA(VLOOKUP(K7, $B$2:$E$200, 4, FALSE), "")</f>
        <v>79305108.763975337</v>
      </c>
      <c r="O7" s="88" t="s">
        <v>251</v>
      </c>
      <c r="P7" s="39">
        <f t="shared" si="2"/>
        <v>121</v>
      </c>
      <c r="Q7" s="77">
        <f t="shared" si="3"/>
        <v>-3.9682539699999998E-2</v>
      </c>
      <c r="R7" s="86">
        <f t="shared" ref="R7:R25" si="5">_xlfn.IFNA(VLOOKUP(O7, $B$2:$E$200, 4, FALSE), "")</f>
        <v>57800494.14152278</v>
      </c>
    </row>
    <row r="8" spans="1:18" ht="17.25" thickBot="1">
      <c r="A8" s="40" t="s">
        <v>83</v>
      </c>
      <c r="B8" s="11" t="s">
        <v>84</v>
      </c>
      <c r="C8" s="95">
        <v>1555</v>
      </c>
      <c r="D8" s="92">
        <v>-7.1641790999999996E-2</v>
      </c>
      <c r="E8" s="93">
        <v>72369429.835735932</v>
      </c>
      <c r="F8" s="35"/>
      <c r="G8" s="263"/>
      <c r="H8" s="264"/>
      <c r="I8" s="265"/>
      <c r="K8" s="56" t="str">
        <f ca="1">IFERROR(OFFSET(INDIRECT($H$3 &amp; "!A17"), 2, 0), "")</f>
        <v>센티넬프로토콜</v>
      </c>
      <c r="L8" s="39">
        <f t="shared" ca="1" si="0"/>
        <v>73.900000000000006</v>
      </c>
      <c r="M8" s="77">
        <f t="shared" ca="1" si="1"/>
        <v>-0.17888888889999999</v>
      </c>
      <c r="N8" s="86">
        <f t="shared" ca="1" si="4"/>
        <v>92189811.729958609</v>
      </c>
      <c r="O8" s="88" t="s">
        <v>150</v>
      </c>
      <c r="P8" s="39">
        <f t="shared" si="2"/>
        <v>2470</v>
      </c>
      <c r="Q8" s="77">
        <f t="shared" si="3"/>
        <v>-4.4487427500000003E-2</v>
      </c>
      <c r="R8" s="86">
        <f t="shared" si="5"/>
        <v>10074244.64200188</v>
      </c>
    </row>
    <row r="9" spans="1:18" ht="17.25" thickBot="1">
      <c r="A9" s="40" t="s">
        <v>162</v>
      </c>
      <c r="B9" s="11" t="s">
        <v>163</v>
      </c>
      <c r="C9" s="95">
        <v>19310</v>
      </c>
      <c r="D9" s="92">
        <v>-8.5700757599999997E-2</v>
      </c>
      <c r="E9" s="93">
        <v>1233672.50771973</v>
      </c>
      <c r="F9" s="35"/>
      <c r="G9" s="50" t="s">
        <v>38</v>
      </c>
      <c r="H9" s="249" t="s">
        <v>37</v>
      </c>
      <c r="I9" s="250"/>
      <c r="K9" s="56" t="str">
        <f ca="1">IFERROR(OFFSET(INDIRECT($H$3 &amp; "!A17"), 3, 0), "")</f>
        <v>트론</v>
      </c>
      <c r="L9" s="39">
        <f t="shared" ca="1" si="0"/>
        <v>71.2</v>
      </c>
      <c r="M9" s="77">
        <f t="shared" ca="1" si="1"/>
        <v>-0.1055276382</v>
      </c>
      <c r="N9" s="86">
        <f t="shared" ca="1" si="4"/>
        <v>250167422.42712593</v>
      </c>
      <c r="O9" s="88" t="s">
        <v>189</v>
      </c>
      <c r="P9" s="39">
        <f t="shared" si="2"/>
        <v>47580</v>
      </c>
      <c r="Q9" s="77">
        <f t="shared" si="3"/>
        <v>-6.3385826800000003E-2</v>
      </c>
      <c r="R9" s="86">
        <f t="shared" si="5"/>
        <v>273665.24668297003</v>
      </c>
    </row>
    <row r="10" spans="1:18">
      <c r="A10" s="40" t="s">
        <v>50</v>
      </c>
      <c r="B10" s="11" t="s">
        <v>51</v>
      </c>
      <c r="C10" s="95">
        <v>315</v>
      </c>
      <c r="D10" s="92">
        <v>-9.7421203400000003E-2</v>
      </c>
      <c r="E10" s="93">
        <v>89741577.849450663</v>
      </c>
      <c r="F10" s="35"/>
      <c r="G10" s="323">
        <f>_xlfn.IFNA(VLOOKUP(G7, $B$2:$D$200, 3, FALSE), "-")</f>
        <v>-6.7898284000000003E-2</v>
      </c>
      <c r="H10" s="317">
        <f>_xlfn.IFNA(VLOOKUP(G7, $B$2:$D$200, 2, FALSE), "-")</f>
        <v>39001000</v>
      </c>
      <c r="I10" s="318"/>
      <c r="K10" s="58" t="str">
        <f ca="1">IFERROR(OFFSET(INDIRECT($H$3 &amp; "!A17"), 4, 0), "")</f>
        <v>스톰엑스</v>
      </c>
      <c r="L10" s="44">
        <f t="shared" ca="1" si="0"/>
        <v>18.899999999999999</v>
      </c>
      <c r="M10" s="78">
        <f t="shared" ca="1" si="1"/>
        <v>-0.1637168142</v>
      </c>
      <c r="N10" s="90">
        <f t="shared" ca="1" si="4"/>
        <v>236172790.31189263</v>
      </c>
      <c r="O10" s="88" t="s">
        <v>142</v>
      </c>
      <c r="P10" s="39">
        <f t="shared" si="2"/>
        <v>647</v>
      </c>
      <c r="Q10" s="77">
        <f t="shared" si="3"/>
        <v>-6.5028901700000002E-2</v>
      </c>
      <c r="R10" s="90">
        <f t="shared" si="5"/>
        <v>368613235.71405786</v>
      </c>
    </row>
    <row r="11" spans="1:18" ht="17.25" thickBot="1">
      <c r="A11" s="40" t="s">
        <v>97</v>
      </c>
      <c r="B11" s="11" t="s">
        <v>98</v>
      </c>
      <c r="C11" s="95">
        <v>3260</v>
      </c>
      <c r="D11" s="92">
        <v>-9.8201936399999995E-2</v>
      </c>
      <c r="E11" s="93">
        <v>1835557.2968623301</v>
      </c>
      <c r="F11" s="35"/>
      <c r="G11" s="324"/>
      <c r="H11" s="319"/>
      <c r="I11" s="320"/>
      <c r="K11" s="56" t="str">
        <f ca="1">IFERROR(OFFSET(INDIRECT($H$3 &amp; "!A17"), 5, 0), "")</f>
        <v>메디블록</v>
      </c>
      <c r="L11" s="39">
        <f t="shared" ca="1" si="0"/>
        <v>37.200000000000003</v>
      </c>
      <c r="M11" s="77">
        <f t="shared" ca="1" si="1"/>
        <v>-0.19827586210000001</v>
      </c>
      <c r="N11" s="99">
        <f t="shared" ca="1" si="4"/>
        <v>521240791.15891862</v>
      </c>
      <c r="O11" s="89" t="s">
        <v>49</v>
      </c>
      <c r="P11" s="45">
        <f t="shared" si="2"/>
        <v>39001000</v>
      </c>
      <c r="Q11" s="80">
        <f t="shared" si="3"/>
        <v>-6.7898284000000003E-2</v>
      </c>
      <c r="R11" s="99">
        <f t="shared" si="5"/>
        <v>17219.804238029999</v>
      </c>
    </row>
    <row r="12" spans="1:18" ht="17.25" thickBot="1">
      <c r="A12" s="40" t="s">
        <v>95</v>
      </c>
      <c r="B12" s="11" t="s">
        <v>96</v>
      </c>
      <c r="C12" s="95">
        <v>2373000</v>
      </c>
      <c r="D12" s="92">
        <v>-0.1001137656</v>
      </c>
      <c r="E12" s="93">
        <v>264912.98396222002</v>
      </c>
      <c r="F12" s="35"/>
      <c r="K12" s="56" t="str">
        <f ca="1">IFERROR(OFFSET(INDIRECT($H$3 &amp; "!A17"), 6, 0), "")</f>
        <v>비트토렌트</v>
      </c>
      <c r="L12" s="39">
        <f t="shared" ca="1" si="0"/>
        <v>2.93</v>
      </c>
      <c r="M12" s="77">
        <f t="shared" ca="1" si="1"/>
        <v>-0.14327485379999999</v>
      </c>
      <c r="N12" s="86">
        <f t="shared" ca="1" si="4"/>
        <v>24931589386.356438</v>
      </c>
      <c r="O12" s="88" t="s">
        <v>84</v>
      </c>
      <c r="P12" s="39">
        <f t="shared" si="2"/>
        <v>1555</v>
      </c>
      <c r="Q12" s="77">
        <f t="shared" si="3"/>
        <v>-7.1641790999999996E-2</v>
      </c>
      <c r="R12" s="86">
        <f t="shared" si="5"/>
        <v>72369429.835735932</v>
      </c>
    </row>
    <row r="13" spans="1:18" ht="17.25" thickBot="1">
      <c r="A13" s="40" t="s">
        <v>73</v>
      </c>
      <c r="B13" s="11" t="s">
        <v>74</v>
      </c>
      <c r="C13" s="95">
        <v>12670</v>
      </c>
      <c r="D13" s="92">
        <v>-0.1014184397</v>
      </c>
      <c r="E13" s="93">
        <v>331066.44760461</v>
      </c>
      <c r="F13" s="35"/>
      <c r="G13" s="248" t="s">
        <v>70</v>
      </c>
      <c r="H13" s="249"/>
      <c r="I13" s="250"/>
      <c r="K13" s="56" t="str">
        <f ca="1">IFERROR(OFFSET(INDIRECT($H$3 &amp; "!A17"), 7, 0), "")</f>
        <v>저스트</v>
      </c>
      <c r="L13" s="39">
        <f t="shared" ca="1" si="0"/>
        <v>55.4</v>
      </c>
      <c r="M13" s="77">
        <f t="shared" ca="1" si="1"/>
        <v>-0.14374033999999999</v>
      </c>
      <c r="N13" s="86">
        <f t="shared" ca="1" si="4"/>
        <v>35231201.386036657</v>
      </c>
      <c r="O13" s="88" t="s">
        <v>163</v>
      </c>
      <c r="P13" s="39">
        <f t="shared" si="2"/>
        <v>19310</v>
      </c>
      <c r="Q13" s="77">
        <f t="shared" si="3"/>
        <v>-8.5700757599999997E-2</v>
      </c>
      <c r="R13" s="86">
        <f t="shared" si="5"/>
        <v>1233672.50771973</v>
      </c>
    </row>
    <row r="14" spans="1:18">
      <c r="A14" s="40" t="s">
        <v>119</v>
      </c>
      <c r="B14" s="11" t="s">
        <v>120</v>
      </c>
      <c r="C14" s="95">
        <v>112</v>
      </c>
      <c r="D14" s="92">
        <v>-0.104</v>
      </c>
      <c r="E14" s="93">
        <v>28544854.057406891</v>
      </c>
      <c r="F14" s="35"/>
      <c r="G14" s="257" t="s">
        <v>36</v>
      </c>
      <c r="H14" s="258"/>
      <c r="I14" s="259"/>
      <c r="K14" s="56" t="str">
        <f ca="1">IFERROR(OFFSET(INDIRECT($H$3 &amp; "!A17"), 8, 0), "")</f>
        <v>오브스</v>
      </c>
      <c r="L14" s="39">
        <f t="shared" ca="1" si="0"/>
        <v>57.5</v>
      </c>
      <c r="M14" s="77">
        <f t="shared" ca="1" si="1"/>
        <v>-0.1057542768</v>
      </c>
      <c r="N14" s="86">
        <f t="shared" ca="1" si="4"/>
        <v>59270758.771805242</v>
      </c>
      <c r="O14" s="88" t="s">
        <v>51</v>
      </c>
      <c r="P14" s="39">
        <f t="shared" si="2"/>
        <v>315</v>
      </c>
      <c r="Q14" s="77">
        <f t="shared" si="3"/>
        <v>-9.7421203400000003E-2</v>
      </c>
      <c r="R14" s="86">
        <f t="shared" si="5"/>
        <v>89741577.849450663</v>
      </c>
    </row>
    <row r="15" spans="1:18" ht="17.25" thickBot="1">
      <c r="A15" s="40" t="s">
        <v>77</v>
      </c>
      <c r="B15" s="11" t="s">
        <v>78</v>
      </c>
      <c r="C15" s="95">
        <v>586000</v>
      </c>
      <c r="D15" s="92">
        <v>-0.1050702505</v>
      </c>
      <c r="E15" s="93">
        <v>55943.456679299998</v>
      </c>
      <c r="F15" s="35"/>
      <c r="G15" s="263"/>
      <c r="H15" s="264"/>
      <c r="I15" s="265"/>
      <c r="K15" s="57" t="str">
        <f ca="1">IFERROR(OFFSET(INDIRECT($H$3 &amp; "!A17"), 9, 0), "")</f>
        <v>시아코인</v>
      </c>
      <c r="L15" s="37">
        <f t="shared" ca="1" si="0"/>
        <v>13.4</v>
      </c>
      <c r="M15" s="79">
        <f t="shared" ca="1" si="1"/>
        <v>-0.13548387100000001</v>
      </c>
      <c r="N15" s="87">
        <f t="shared" ca="1" si="4"/>
        <v>355775583.6101234</v>
      </c>
      <c r="O15" s="74" t="s">
        <v>98</v>
      </c>
      <c r="P15" s="37">
        <f t="shared" si="2"/>
        <v>3260</v>
      </c>
      <c r="Q15" s="79">
        <f t="shared" si="3"/>
        <v>-9.8201936399999995E-2</v>
      </c>
      <c r="R15" s="87">
        <f t="shared" si="5"/>
        <v>1835557.2968623301</v>
      </c>
    </row>
    <row r="16" spans="1:18" ht="17.25" thickBot="1">
      <c r="A16" s="40" t="s">
        <v>127</v>
      </c>
      <c r="B16" s="11" t="s">
        <v>128</v>
      </c>
      <c r="C16" s="95">
        <v>238</v>
      </c>
      <c r="D16" s="92">
        <v>-0.1052631579</v>
      </c>
      <c r="E16" s="93">
        <v>9405778.9957547691</v>
      </c>
      <c r="F16" s="35"/>
      <c r="G16" s="50" t="s">
        <v>38</v>
      </c>
      <c r="H16" s="249" t="s">
        <v>37</v>
      </c>
      <c r="I16" s="250"/>
      <c r="K16" s="55" t="str">
        <f ca="1">IFERROR(OFFSET(INDIRECT($H$3 &amp; "!A17"), 10, 0), "")</f>
        <v>아이오에스티</v>
      </c>
      <c r="L16" s="38">
        <f t="shared" ca="1" si="0"/>
        <v>23.2</v>
      </c>
      <c r="M16" s="76">
        <f t="shared" ca="1" si="1"/>
        <v>-0.16845878140000001</v>
      </c>
      <c r="N16" s="85">
        <f t="shared" ca="1" si="4"/>
        <v>138834903.17195049</v>
      </c>
      <c r="O16" s="72" t="s">
        <v>96</v>
      </c>
      <c r="P16" s="38">
        <f t="shared" si="2"/>
        <v>2373000</v>
      </c>
      <c r="Q16" s="76">
        <f t="shared" si="3"/>
        <v>-0.1001137656</v>
      </c>
      <c r="R16" s="85">
        <f t="shared" si="5"/>
        <v>264912.98396222002</v>
      </c>
    </row>
    <row r="17" spans="1:18">
      <c r="A17" s="40" t="s">
        <v>155</v>
      </c>
      <c r="B17" s="11" t="s">
        <v>156</v>
      </c>
      <c r="C17" s="95">
        <v>71.2</v>
      </c>
      <c r="D17" s="92">
        <v>-0.1055276382</v>
      </c>
      <c r="E17" s="93">
        <v>250167422.42712593</v>
      </c>
      <c r="F17" s="35"/>
      <c r="G17" s="323">
        <f>_xlfn.IFNA(VLOOKUP(G14, $B$2:$D$200, 3, FALSE), "-")</f>
        <v>-6.7898284000000003E-2</v>
      </c>
      <c r="H17" s="317">
        <f>_xlfn.IFNA(VLOOKUP(G14, $B$2:$D$200, 2, FALSE), "-")</f>
        <v>39001000</v>
      </c>
      <c r="I17" s="318"/>
      <c r="K17" s="56" t="str">
        <f ca="1">IFERROR(OFFSET(INDIRECT($H$3 &amp; "!A17"), 11, 0), "")</f>
        <v>룸네트워크</v>
      </c>
      <c r="L17" s="39">
        <f t="shared" ca="1" si="0"/>
        <v>53.8</v>
      </c>
      <c r="M17" s="77">
        <f t="shared" ca="1" si="1"/>
        <v>-0.15275590550000001</v>
      </c>
      <c r="N17" s="86">
        <f t="shared" ca="1" si="4"/>
        <v>28714378.339290101</v>
      </c>
      <c r="O17" s="88" t="s">
        <v>74</v>
      </c>
      <c r="P17" s="39">
        <f t="shared" si="2"/>
        <v>12670</v>
      </c>
      <c r="Q17" s="77">
        <f t="shared" si="3"/>
        <v>-0.1014184397</v>
      </c>
      <c r="R17" s="86">
        <f t="shared" si="5"/>
        <v>331066.44760461</v>
      </c>
    </row>
    <row r="18" spans="1:18" ht="17.25" thickBot="1">
      <c r="A18" s="40" t="s">
        <v>133</v>
      </c>
      <c r="B18" s="11" t="s">
        <v>134</v>
      </c>
      <c r="C18" s="95">
        <v>57.5</v>
      </c>
      <c r="D18" s="92">
        <v>-0.1057542768</v>
      </c>
      <c r="E18" s="93">
        <v>59270758.771805242</v>
      </c>
      <c r="F18" s="35"/>
      <c r="G18" s="324"/>
      <c r="H18" s="319"/>
      <c r="I18" s="320"/>
      <c r="K18" s="56" t="str">
        <f ca="1">IFERROR(OFFSET(INDIRECT($H$3 &amp; "!A17"), 12, 0), "")</f>
        <v>캐리프로토콜</v>
      </c>
      <c r="L18" s="39">
        <f t="shared" ca="1" si="0"/>
        <v>6.61</v>
      </c>
      <c r="M18" s="77">
        <f t="shared" ca="1" si="1"/>
        <v>-0.11866666670000001</v>
      </c>
      <c r="N18" s="86">
        <f t="shared" ca="1" si="4"/>
        <v>4029653172.896553</v>
      </c>
      <c r="O18" s="88" t="s">
        <v>120</v>
      </c>
      <c r="P18" s="39">
        <f t="shared" si="2"/>
        <v>112</v>
      </c>
      <c r="Q18" s="77">
        <f t="shared" si="3"/>
        <v>-0.104</v>
      </c>
      <c r="R18" s="86">
        <f t="shared" si="5"/>
        <v>28544854.057406891</v>
      </c>
    </row>
    <row r="19" spans="1:18" ht="17.25" thickBot="1">
      <c r="A19" s="40" t="s">
        <v>79</v>
      </c>
      <c r="B19" s="11" t="s">
        <v>80</v>
      </c>
      <c r="C19" s="95">
        <v>632</v>
      </c>
      <c r="D19" s="92">
        <v>-0.10734463280000001</v>
      </c>
      <c r="E19" s="93">
        <v>4491386.7211550297</v>
      </c>
      <c r="F19" s="35"/>
      <c r="K19" s="56" t="str">
        <f ca="1">IFERROR(OFFSET(INDIRECT($H$3 &amp; "!A17"), 13, 0), "")</f>
        <v>무비블록</v>
      </c>
      <c r="L19" s="39">
        <f t="shared" ca="1" si="0"/>
        <v>5.68</v>
      </c>
      <c r="M19" s="77">
        <f t="shared" ca="1" si="1"/>
        <v>-0.1610044313</v>
      </c>
      <c r="N19" s="86">
        <f t="shared" ca="1" si="4"/>
        <v>1910250837.9928391</v>
      </c>
      <c r="O19" s="88" t="s">
        <v>78</v>
      </c>
      <c r="P19" s="39">
        <f t="shared" si="2"/>
        <v>586000</v>
      </c>
      <c r="Q19" s="77">
        <f t="shared" si="3"/>
        <v>-0.1050702505</v>
      </c>
      <c r="R19" s="86">
        <f t="shared" si="5"/>
        <v>55943.456679299998</v>
      </c>
    </row>
    <row r="20" spans="1:18" ht="17.25" thickBot="1">
      <c r="A20" s="40" t="s">
        <v>159</v>
      </c>
      <c r="B20" s="11" t="s">
        <v>160</v>
      </c>
      <c r="C20" s="95">
        <v>1310</v>
      </c>
      <c r="D20" s="92">
        <v>-0.1088435374</v>
      </c>
      <c r="E20" s="93">
        <v>6257585.3790484797</v>
      </c>
      <c r="F20" s="35"/>
      <c r="G20" s="248" t="s">
        <v>281</v>
      </c>
      <c r="H20" s="249"/>
      <c r="I20" s="250"/>
      <c r="K20" s="58" t="str">
        <f ca="1">IFERROR(OFFSET(INDIRECT($H$3 &amp; "!A17"), 14, 0), "")</f>
        <v>에브리피디아</v>
      </c>
      <c r="L20" s="44">
        <f t="shared" ca="1" si="0"/>
        <v>10.9</v>
      </c>
      <c r="M20" s="78">
        <f t="shared" ca="1" si="1"/>
        <v>-0.16153846150000001</v>
      </c>
      <c r="N20" s="90">
        <f t="shared" ca="1" si="4"/>
        <v>428582598.88610673</v>
      </c>
      <c r="O20" s="88" t="s">
        <v>128</v>
      </c>
      <c r="P20" s="39">
        <f t="shared" si="2"/>
        <v>238</v>
      </c>
      <c r="Q20" s="77">
        <f t="shared" si="3"/>
        <v>-0.1052631579</v>
      </c>
      <c r="R20" s="90">
        <f t="shared" si="5"/>
        <v>9405778.9957547691</v>
      </c>
    </row>
    <row r="21" spans="1:18">
      <c r="A21" s="40" t="s">
        <v>101</v>
      </c>
      <c r="B21" s="11" t="s">
        <v>102</v>
      </c>
      <c r="C21" s="95">
        <v>53250</v>
      </c>
      <c r="D21" s="92">
        <v>-0.11072144289999999</v>
      </c>
      <c r="E21" s="93">
        <v>4823340.9513858799</v>
      </c>
      <c r="F21" s="35"/>
      <c r="G21" s="257" t="s">
        <v>36</v>
      </c>
      <c r="H21" s="258"/>
      <c r="I21" s="259"/>
      <c r="K21" s="56" t="str">
        <f ca="1">IFERROR(OFFSET(INDIRECT($H$3 &amp; "!A17"), 15, 0), "")</f>
        <v>쿼크체인</v>
      </c>
      <c r="L21" s="39">
        <f t="shared" ca="1" si="0"/>
        <v>13.8</v>
      </c>
      <c r="M21" s="77">
        <f t="shared" ca="1" si="1"/>
        <v>-0.1320754717</v>
      </c>
      <c r="N21" s="99">
        <f t="shared" ca="1" si="4"/>
        <v>229630869.54078868</v>
      </c>
      <c r="O21" s="89" t="s">
        <v>156</v>
      </c>
      <c r="P21" s="45">
        <f t="shared" si="2"/>
        <v>71.2</v>
      </c>
      <c r="Q21" s="80">
        <f t="shared" si="3"/>
        <v>-0.1055276382</v>
      </c>
      <c r="R21" s="99">
        <f t="shared" si="5"/>
        <v>250167422.42712593</v>
      </c>
    </row>
    <row r="22" spans="1:18" ht="17.25" thickBot="1">
      <c r="A22" s="40" t="s">
        <v>129</v>
      </c>
      <c r="B22" s="11" t="s">
        <v>130</v>
      </c>
      <c r="C22" s="95">
        <v>161650</v>
      </c>
      <c r="D22" s="92">
        <v>-0.1127881449</v>
      </c>
      <c r="E22" s="93">
        <v>101889.76897839</v>
      </c>
      <c r="F22" s="35"/>
      <c r="G22" s="263"/>
      <c r="H22" s="264"/>
      <c r="I22" s="265"/>
      <c r="K22" s="56" t="str">
        <f ca="1">IFERROR(OFFSET(INDIRECT($H$3 &amp; "!A17"), 16, 0), "")</f>
        <v>에스티피</v>
      </c>
      <c r="L22" s="39">
        <f t="shared" ca="1" si="0"/>
        <v>38.299999999999997</v>
      </c>
      <c r="M22" s="77">
        <f t="shared" ca="1" si="1"/>
        <v>-0.16557734199999999</v>
      </c>
      <c r="N22" s="86">
        <f t="shared" ca="1" si="4"/>
        <v>73206092.109140813</v>
      </c>
      <c r="O22" s="88" t="s">
        <v>134</v>
      </c>
      <c r="P22" s="39">
        <f t="shared" si="2"/>
        <v>57.5</v>
      </c>
      <c r="Q22" s="77">
        <f t="shared" si="3"/>
        <v>-0.1057542768</v>
      </c>
      <c r="R22" s="86">
        <f t="shared" si="5"/>
        <v>59270758.771805242</v>
      </c>
    </row>
    <row r="23" spans="1:18" ht="17.25" thickBot="1">
      <c r="A23" s="40" t="s">
        <v>75</v>
      </c>
      <c r="B23" s="11" t="s">
        <v>76</v>
      </c>
      <c r="C23" s="95">
        <v>22540</v>
      </c>
      <c r="D23" s="92">
        <v>-0.1129476584</v>
      </c>
      <c r="E23" s="93">
        <v>1932314.48665586</v>
      </c>
      <c r="F23" s="35"/>
      <c r="G23" s="50" t="s">
        <v>38</v>
      </c>
      <c r="H23" s="249" t="s">
        <v>37</v>
      </c>
      <c r="I23" s="250"/>
      <c r="K23" s="56" t="str">
        <f ca="1">IFERROR(OFFSET(INDIRECT($H$3 &amp; "!A17"), 17, 0), "")</f>
        <v>메인프레임</v>
      </c>
      <c r="L23" s="39">
        <f t="shared" ca="1" si="0"/>
        <v>7.76</v>
      </c>
      <c r="M23" s="77">
        <f t="shared" ca="1" si="1"/>
        <v>-0.1368186874</v>
      </c>
      <c r="N23" s="86">
        <f t="shared" ca="1" si="4"/>
        <v>627182105.86177707</v>
      </c>
      <c r="O23" s="88" t="s">
        <v>80</v>
      </c>
      <c r="P23" s="39">
        <f t="shared" si="2"/>
        <v>632</v>
      </c>
      <c r="Q23" s="77">
        <f t="shared" si="3"/>
        <v>-0.10734463280000001</v>
      </c>
      <c r="R23" s="86">
        <f t="shared" si="5"/>
        <v>4491386.7211550297</v>
      </c>
    </row>
    <row r="24" spans="1:18">
      <c r="A24" s="40" t="s">
        <v>91</v>
      </c>
      <c r="B24" s="11" t="s">
        <v>92</v>
      </c>
      <c r="C24" s="95">
        <v>807</v>
      </c>
      <c r="D24" s="92">
        <v>-0.1131868132</v>
      </c>
      <c r="E24" s="93">
        <v>1027437958.658501</v>
      </c>
      <c r="F24" s="35"/>
      <c r="G24" s="323">
        <f>_xlfn.IFNA(VLOOKUP(G21, $B$2:$D$200, 3, FALSE), "-")</f>
        <v>-6.7898284000000003E-2</v>
      </c>
      <c r="H24" s="317">
        <f>_xlfn.IFNA(VLOOKUP(G21, $B$2:$D$200, 2, FALSE), "-")</f>
        <v>39001000</v>
      </c>
      <c r="I24" s="318"/>
      <c r="K24" s="56" t="str">
        <f ca="1">IFERROR(OFFSET(INDIRECT($H$3 &amp; "!A17"), 18, 0), "")</f>
        <v>리퍼리움</v>
      </c>
      <c r="L24" s="39">
        <f t="shared" ca="1" si="0"/>
        <v>8.5</v>
      </c>
      <c r="M24" s="77">
        <f t="shared" ca="1" si="1"/>
        <v>4.4226044200000002E-2</v>
      </c>
      <c r="N24" s="86">
        <f t="shared" ca="1" si="4"/>
        <v>7743028708.7504263</v>
      </c>
      <c r="O24" s="88" t="s">
        <v>160</v>
      </c>
      <c r="P24" s="39">
        <f t="shared" si="2"/>
        <v>1310</v>
      </c>
      <c r="Q24" s="77">
        <f t="shared" si="3"/>
        <v>-0.1088435374</v>
      </c>
      <c r="R24" s="86">
        <f t="shared" si="5"/>
        <v>6257585.3790484797</v>
      </c>
    </row>
    <row r="25" spans="1:18" ht="17.25" thickBot="1">
      <c r="A25" s="40" t="s">
        <v>113</v>
      </c>
      <c r="B25" s="11" t="s">
        <v>114</v>
      </c>
      <c r="C25" s="95">
        <v>9060</v>
      </c>
      <c r="D25" s="92">
        <v>-0.115234375</v>
      </c>
      <c r="E25" s="93">
        <v>2625038.0088519398</v>
      </c>
      <c r="F25" s="35"/>
      <c r="G25" s="324"/>
      <c r="H25" s="319"/>
      <c r="I25" s="320"/>
      <c r="K25" s="57" t="str">
        <f ca="1">IFERROR(OFFSET(INDIRECT($H$3 &amp; "!A17"), 19, 0), "")</f>
        <v>비트코인</v>
      </c>
      <c r="L25" s="37">
        <f t="shared" ca="1" si="0"/>
        <v>39001000</v>
      </c>
      <c r="M25" s="79">
        <f t="shared" ca="1" si="1"/>
        <v>-6.7898284000000003E-2</v>
      </c>
      <c r="N25" s="87">
        <f t="shared" ca="1" si="4"/>
        <v>17219.804238029999</v>
      </c>
      <c r="O25" s="74" t="s">
        <v>102</v>
      </c>
      <c r="P25" s="37">
        <f t="shared" si="2"/>
        <v>53250</v>
      </c>
      <c r="Q25" s="79">
        <f t="shared" si="3"/>
        <v>-0.11072144289999999</v>
      </c>
      <c r="R25" s="87">
        <f t="shared" si="5"/>
        <v>4823340.9513858799</v>
      </c>
    </row>
    <row r="26" spans="1:18">
      <c r="A26" s="40" t="s">
        <v>139</v>
      </c>
      <c r="B26" s="11" t="s">
        <v>140</v>
      </c>
      <c r="C26" s="95">
        <v>1795</v>
      </c>
      <c r="D26" s="92">
        <v>-0.11576354680000001</v>
      </c>
      <c r="E26" s="93">
        <v>1026247.26560566</v>
      </c>
      <c r="F26" s="35"/>
    </row>
    <row r="27" spans="1:18" ht="17.25" thickBot="1">
      <c r="A27" s="40" t="s">
        <v>89</v>
      </c>
      <c r="B27" s="11" t="s">
        <v>90</v>
      </c>
      <c r="C27" s="95">
        <v>159250</v>
      </c>
      <c r="D27" s="92">
        <v>-0.11625971139999999</v>
      </c>
      <c r="E27" s="93">
        <v>43693.742888300003</v>
      </c>
      <c r="F27" s="35"/>
    </row>
    <row r="28" spans="1:18" ht="17.25" thickBot="1">
      <c r="A28" s="40" t="s">
        <v>109</v>
      </c>
      <c r="B28" s="11" t="s">
        <v>110</v>
      </c>
      <c r="C28" s="95">
        <v>998</v>
      </c>
      <c r="D28" s="92">
        <v>-0.1168141593</v>
      </c>
      <c r="E28" s="93">
        <v>2221636.0487996899</v>
      </c>
      <c r="F28" s="35"/>
      <c r="G28" s="248" t="s">
        <v>46</v>
      </c>
      <c r="H28" s="249"/>
      <c r="I28" s="249"/>
      <c r="J28" s="250"/>
      <c r="K28" s="248" t="s">
        <v>44</v>
      </c>
      <c r="L28" s="249"/>
      <c r="M28" s="249"/>
      <c r="N28" s="250"/>
      <c r="O28" s="248" t="s">
        <v>45</v>
      </c>
      <c r="P28" s="249"/>
      <c r="Q28" s="249"/>
      <c r="R28" s="250"/>
    </row>
    <row r="29" spans="1:18" ht="17.25" thickBot="1">
      <c r="A29" s="40" t="s">
        <v>153</v>
      </c>
      <c r="B29" s="11" t="s">
        <v>154</v>
      </c>
      <c r="C29" s="95">
        <v>6.61</v>
      </c>
      <c r="D29" s="92">
        <v>-0.11866666670000001</v>
      </c>
      <c r="E29" s="93">
        <v>4029653172.896553</v>
      </c>
      <c r="F29" s="35"/>
      <c r="G29" s="313" t="s">
        <v>55</v>
      </c>
      <c r="H29" s="325">
        <f ca="1">NOW()</f>
        <v>44369.020281249999</v>
      </c>
      <c r="I29" s="326"/>
      <c r="J29" s="327"/>
      <c r="K29" s="316" t="s">
        <v>55</v>
      </c>
      <c r="L29" s="325">
        <f ca="1">NOW()</f>
        <v>44369.020281249999</v>
      </c>
      <c r="M29" s="326"/>
      <c r="N29" s="327"/>
      <c r="O29" s="316" t="s">
        <v>55</v>
      </c>
      <c r="P29" s="325">
        <f ca="1">NOW()</f>
        <v>44369.020281249999</v>
      </c>
      <c r="Q29" s="326"/>
      <c r="R29" s="327"/>
    </row>
    <row r="30" spans="1:18" ht="17.25" thickBot="1">
      <c r="A30" s="40" t="s">
        <v>117</v>
      </c>
      <c r="B30" s="11" t="s">
        <v>118</v>
      </c>
      <c r="C30" s="95">
        <v>4185</v>
      </c>
      <c r="D30" s="92">
        <v>-0.12172088139999999</v>
      </c>
      <c r="E30" s="93">
        <v>743508.34557149</v>
      </c>
      <c r="F30" s="35"/>
      <c r="G30" s="310"/>
      <c r="H30" s="51" t="s">
        <v>58</v>
      </c>
      <c r="I30" s="73" t="s">
        <v>59</v>
      </c>
      <c r="J30" s="69" t="s">
        <v>289</v>
      </c>
      <c r="K30" s="265"/>
      <c r="L30" s="51" t="s">
        <v>58</v>
      </c>
      <c r="M30" s="73" t="s">
        <v>59</v>
      </c>
      <c r="N30" s="91" t="s">
        <v>289</v>
      </c>
      <c r="O30" s="265"/>
      <c r="P30" s="51" t="s">
        <v>58</v>
      </c>
      <c r="Q30" s="73" t="s">
        <v>59</v>
      </c>
      <c r="R30" s="91" t="s">
        <v>289</v>
      </c>
    </row>
    <row r="31" spans="1:18">
      <c r="A31" s="40" t="s">
        <v>131</v>
      </c>
      <c r="B31" s="11" t="s">
        <v>132</v>
      </c>
      <c r="C31" s="95">
        <v>101</v>
      </c>
      <c r="D31" s="92">
        <v>-0.12173913040000001</v>
      </c>
      <c r="E31" s="93">
        <v>1201819394.4173603</v>
      </c>
      <c r="F31" s="35"/>
      <c r="G31" s="52" t="s">
        <v>212</v>
      </c>
      <c r="H31" s="38">
        <f t="shared" ref="H31:H50" si="6">_xlfn.IFNA(VLOOKUP(G31, $B$2:$D$200, 2, FALSE), "")</f>
        <v>8.5</v>
      </c>
      <c r="I31" s="76">
        <f t="shared" ref="I31:I50" si="7">_xlfn.IFNA(VLOOKUP(G31, $B$2:$D$200, 3, FALSE), "")</f>
        <v>4.4226044200000002E-2</v>
      </c>
      <c r="J31" s="85">
        <f>_xlfn.IFNA(VLOOKUP(G31, $B$2:$E$200, 4, FALSE), "")</f>
        <v>7743028708.7504263</v>
      </c>
      <c r="K31" s="81" t="s">
        <v>212</v>
      </c>
      <c r="L31" s="38">
        <f t="shared" ref="L31:L50" si="8">_xlfn.IFNA(VLOOKUP(K31, $B$2:$D$200, 2, FALSE), "")</f>
        <v>8.5</v>
      </c>
      <c r="M31" s="76">
        <f t="shared" ref="M31:M50" si="9">_xlfn.IFNA(VLOOKUP(K31, $B$2:$D$200, 3, FALSE), "")</f>
        <v>4.4226044200000002E-2</v>
      </c>
      <c r="N31" s="85">
        <f>_xlfn.IFNA(VLOOKUP(K31, $B$2:$E$200, 4, FALSE), "")</f>
        <v>7743028708.7504263</v>
      </c>
      <c r="O31" s="81" t="s">
        <v>251</v>
      </c>
      <c r="P31" s="38">
        <f t="shared" ref="P31:P50" si="10">_xlfn.IFNA(VLOOKUP(O31, $B$2:$D$200, 2, FALSE), "")</f>
        <v>121</v>
      </c>
      <c r="Q31" s="76">
        <f t="shared" ref="Q31:Q50" si="11">_xlfn.IFNA(VLOOKUP(O31, $B$2:$D$200, 3, FALSE), "")</f>
        <v>-3.9682539699999998E-2</v>
      </c>
      <c r="R31" s="85">
        <f>_xlfn.IFNA(VLOOKUP(O31, $B$2:$E$200, 4, FALSE), "")</f>
        <v>57800494.14152278</v>
      </c>
    </row>
    <row r="32" spans="1:18">
      <c r="A32" s="40" t="s">
        <v>53</v>
      </c>
      <c r="B32" s="11" t="s">
        <v>54</v>
      </c>
      <c r="C32" s="95">
        <v>200</v>
      </c>
      <c r="D32" s="92">
        <v>-0.1228070175</v>
      </c>
      <c r="E32" s="93">
        <v>26181734.512380131</v>
      </c>
      <c r="F32" s="35"/>
      <c r="G32" s="47" t="s">
        <v>251</v>
      </c>
      <c r="H32" s="39">
        <f t="shared" si="6"/>
        <v>121</v>
      </c>
      <c r="I32" s="77">
        <f t="shared" si="7"/>
        <v>-3.9682539699999998E-2</v>
      </c>
      <c r="J32" s="86">
        <f t="shared" ref="J32:J50" si="12">_xlfn.IFNA(VLOOKUP(G32, $B$2:$E$200, 4, FALSE), "")</f>
        <v>57800494.14152278</v>
      </c>
      <c r="K32" s="82" t="s">
        <v>156</v>
      </c>
      <c r="L32" s="39">
        <f t="shared" si="8"/>
        <v>71.2</v>
      </c>
      <c r="M32" s="77">
        <f t="shared" si="9"/>
        <v>-0.1055276382</v>
      </c>
      <c r="N32" s="86">
        <f t="shared" ref="N32:N50" si="13">_xlfn.IFNA(VLOOKUP(K32, $B$2:$E$200, 4, FALSE), "")</f>
        <v>250167422.42712593</v>
      </c>
      <c r="O32" s="82" t="s">
        <v>142</v>
      </c>
      <c r="P32" s="39">
        <f t="shared" si="10"/>
        <v>647</v>
      </c>
      <c r="Q32" s="77">
        <f t="shared" si="11"/>
        <v>-6.5028901700000002E-2</v>
      </c>
      <c r="R32" s="86">
        <f t="shared" ref="R32:R50" si="14">_xlfn.IFNA(VLOOKUP(O32, $B$2:$E$200, 4, FALSE), "")</f>
        <v>368613235.71405786</v>
      </c>
    </row>
    <row r="33" spans="1:18">
      <c r="A33" s="40" t="s">
        <v>182</v>
      </c>
      <c r="B33" s="11" t="s">
        <v>183</v>
      </c>
      <c r="C33" s="95">
        <v>1030</v>
      </c>
      <c r="D33" s="92">
        <v>-0.1234042553</v>
      </c>
      <c r="E33" s="93">
        <v>2193467.7581972498</v>
      </c>
      <c r="F33" s="35"/>
      <c r="G33" s="47" t="s">
        <v>150</v>
      </c>
      <c r="H33" s="39">
        <f t="shared" si="6"/>
        <v>2470</v>
      </c>
      <c r="I33" s="77">
        <f t="shared" si="7"/>
        <v>-4.4487427500000003E-2</v>
      </c>
      <c r="J33" s="86">
        <f t="shared" si="12"/>
        <v>10074244.64200188</v>
      </c>
      <c r="K33" s="82" t="s">
        <v>134</v>
      </c>
      <c r="L33" s="39">
        <f t="shared" si="8"/>
        <v>57.5</v>
      </c>
      <c r="M33" s="77">
        <f t="shared" si="9"/>
        <v>-0.1057542768</v>
      </c>
      <c r="N33" s="86">
        <f t="shared" si="13"/>
        <v>59270758.771805242</v>
      </c>
      <c r="O33" s="82" t="s">
        <v>51</v>
      </c>
      <c r="P33" s="39">
        <f t="shared" si="10"/>
        <v>315</v>
      </c>
      <c r="Q33" s="77">
        <f t="shared" si="11"/>
        <v>-9.7421203400000003E-2</v>
      </c>
      <c r="R33" s="86">
        <f t="shared" si="14"/>
        <v>89741577.849450663</v>
      </c>
    </row>
    <row r="34" spans="1:18">
      <c r="A34" s="40" t="s">
        <v>85</v>
      </c>
      <c r="B34" s="11" t="s">
        <v>86</v>
      </c>
      <c r="C34" s="95">
        <v>4640</v>
      </c>
      <c r="D34" s="92">
        <v>-0.1245283019</v>
      </c>
      <c r="E34" s="93">
        <v>17473706.09154724</v>
      </c>
      <c r="F34" s="35"/>
      <c r="G34" s="47" t="s">
        <v>189</v>
      </c>
      <c r="H34" s="39">
        <f t="shared" si="6"/>
        <v>47580</v>
      </c>
      <c r="I34" s="77">
        <f t="shared" si="7"/>
        <v>-6.3385826800000003E-2</v>
      </c>
      <c r="J34" s="86">
        <f t="shared" si="12"/>
        <v>273665.24668297003</v>
      </c>
      <c r="K34" s="82" t="s">
        <v>154</v>
      </c>
      <c r="L34" s="39">
        <f t="shared" si="8"/>
        <v>6.61</v>
      </c>
      <c r="M34" s="77">
        <f t="shared" si="9"/>
        <v>-0.11866666670000001</v>
      </c>
      <c r="N34" s="86">
        <f t="shared" si="13"/>
        <v>4029653172.896553</v>
      </c>
      <c r="O34" s="82" t="s">
        <v>120</v>
      </c>
      <c r="P34" s="39">
        <f t="shared" si="10"/>
        <v>112</v>
      </c>
      <c r="Q34" s="77">
        <f t="shared" si="11"/>
        <v>-0.104</v>
      </c>
      <c r="R34" s="86">
        <f t="shared" si="14"/>
        <v>28544854.057406891</v>
      </c>
    </row>
    <row r="35" spans="1:18">
      <c r="A35" s="40" t="s">
        <v>87</v>
      </c>
      <c r="B35" s="11" t="s">
        <v>88</v>
      </c>
      <c r="C35" s="95">
        <v>295</v>
      </c>
      <c r="D35" s="92">
        <v>-0.1246290801</v>
      </c>
      <c r="E35" s="93">
        <v>168642313.79928729</v>
      </c>
      <c r="F35" s="35"/>
      <c r="G35" s="47" t="s">
        <v>142</v>
      </c>
      <c r="H35" s="44">
        <f t="shared" si="6"/>
        <v>647</v>
      </c>
      <c r="I35" s="78">
        <f t="shared" si="7"/>
        <v>-6.5028901700000002E-2</v>
      </c>
      <c r="J35" s="90">
        <f t="shared" si="12"/>
        <v>368613235.71405786</v>
      </c>
      <c r="K35" s="83" t="s">
        <v>148</v>
      </c>
      <c r="L35" s="44">
        <f t="shared" si="8"/>
        <v>74.8</v>
      </c>
      <c r="M35" s="78">
        <f t="shared" si="9"/>
        <v>-0.12820512819999999</v>
      </c>
      <c r="N35" s="90">
        <f t="shared" si="13"/>
        <v>38181128.698253468</v>
      </c>
      <c r="O35" s="83" t="s">
        <v>128</v>
      </c>
      <c r="P35" s="44">
        <f t="shared" si="10"/>
        <v>238</v>
      </c>
      <c r="Q35" s="78">
        <f t="shared" si="11"/>
        <v>-0.1052631579</v>
      </c>
      <c r="R35" s="90">
        <f t="shared" si="14"/>
        <v>9405778.9957547691</v>
      </c>
    </row>
    <row r="36" spans="1:18">
      <c r="A36" s="40" t="s">
        <v>157</v>
      </c>
      <c r="B36" s="11" t="s">
        <v>158</v>
      </c>
      <c r="C36" s="95">
        <v>4315</v>
      </c>
      <c r="D36" s="92">
        <v>-0.12563323200000001</v>
      </c>
      <c r="E36" s="93">
        <v>850918.26726285997</v>
      </c>
      <c r="F36" s="35"/>
      <c r="G36" s="49" t="s">
        <v>49</v>
      </c>
      <c r="H36" s="39">
        <f t="shared" si="6"/>
        <v>39001000</v>
      </c>
      <c r="I36" s="77">
        <f t="shared" si="7"/>
        <v>-6.7898284000000003E-2</v>
      </c>
      <c r="J36" s="99">
        <f t="shared" si="12"/>
        <v>17219.804238029999</v>
      </c>
      <c r="K36" s="82" t="s">
        <v>72</v>
      </c>
      <c r="L36" s="39">
        <f t="shared" si="8"/>
        <v>13.8</v>
      </c>
      <c r="M36" s="77">
        <f t="shared" si="9"/>
        <v>-0.1320754717</v>
      </c>
      <c r="N36" s="99">
        <f t="shared" si="13"/>
        <v>229630869.54078868</v>
      </c>
      <c r="O36" s="82" t="s">
        <v>80</v>
      </c>
      <c r="P36" s="39">
        <f t="shared" si="10"/>
        <v>632</v>
      </c>
      <c r="Q36" s="77">
        <f t="shared" si="11"/>
        <v>-0.10734463280000001</v>
      </c>
      <c r="R36" s="99">
        <f t="shared" si="14"/>
        <v>4491386.7211550297</v>
      </c>
    </row>
    <row r="37" spans="1:18">
      <c r="A37" s="40" t="s">
        <v>143</v>
      </c>
      <c r="B37" s="11" t="s">
        <v>144</v>
      </c>
      <c r="C37" s="95">
        <v>4695</v>
      </c>
      <c r="D37" s="92">
        <v>-0.12813370469999999</v>
      </c>
      <c r="E37" s="93">
        <v>1618270.5766224901</v>
      </c>
      <c r="F37" s="35"/>
      <c r="G37" s="47" t="s">
        <v>84</v>
      </c>
      <c r="H37" s="39">
        <f t="shared" si="6"/>
        <v>1555</v>
      </c>
      <c r="I37" s="77">
        <f t="shared" si="7"/>
        <v>-7.1641790999999996E-2</v>
      </c>
      <c r="J37" s="86">
        <f t="shared" si="12"/>
        <v>72369429.835735932</v>
      </c>
      <c r="K37" s="82" t="s">
        <v>197</v>
      </c>
      <c r="L37" s="39">
        <f t="shared" si="8"/>
        <v>10.3</v>
      </c>
      <c r="M37" s="77">
        <f t="shared" si="9"/>
        <v>-0.13445378150000001</v>
      </c>
      <c r="N37" s="86">
        <f t="shared" si="13"/>
        <v>1351499429.7682488</v>
      </c>
      <c r="O37" s="82" t="s">
        <v>92</v>
      </c>
      <c r="P37" s="39">
        <f t="shared" si="10"/>
        <v>807</v>
      </c>
      <c r="Q37" s="77">
        <f t="shared" si="11"/>
        <v>-0.1131868132</v>
      </c>
      <c r="R37" s="86">
        <f t="shared" si="14"/>
        <v>1027437958.658501</v>
      </c>
    </row>
    <row r="38" spans="1:18">
      <c r="A38" s="40" t="s">
        <v>147</v>
      </c>
      <c r="B38" s="11" t="s">
        <v>148</v>
      </c>
      <c r="C38" s="95">
        <v>74.8</v>
      </c>
      <c r="D38" s="92">
        <v>-0.12820512819999999</v>
      </c>
      <c r="E38" s="93">
        <v>38181128.698253468</v>
      </c>
      <c r="F38" s="35"/>
      <c r="G38" s="47" t="s">
        <v>163</v>
      </c>
      <c r="H38" s="39">
        <f t="shared" si="6"/>
        <v>19310</v>
      </c>
      <c r="I38" s="77">
        <f t="shared" si="7"/>
        <v>-8.5700757599999997E-2</v>
      </c>
      <c r="J38" s="86">
        <f t="shared" si="12"/>
        <v>1233672.50771973</v>
      </c>
      <c r="K38" s="82" t="s">
        <v>195</v>
      </c>
      <c r="L38" s="39">
        <f t="shared" si="8"/>
        <v>6.5</v>
      </c>
      <c r="M38" s="77">
        <f t="shared" si="9"/>
        <v>-0.13448735019999999</v>
      </c>
      <c r="N38" s="86">
        <f t="shared" si="13"/>
        <v>2143957495.9033625</v>
      </c>
      <c r="O38" s="82" t="s">
        <v>110</v>
      </c>
      <c r="P38" s="39">
        <f t="shared" si="10"/>
        <v>998</v>
      </c>
      <c r="Q38" s="77">
        <f t="shared" si="11"/>
        <v>-0.1168141593</v>
      </c>
      <c r="R38" s="86">
        <f t="shared" si="14"/>
        <v>2221636.0487996899</v>
      </c>
    </row>
    <row r="39" spans="1:18">
      <c r="A39" s="40" t="s">
        <v>237</v>
      </c>
      <c r="B39" s="11" t="s">
        <v>238</v>
      </c>
      <c r="C39" s="95">
        <v>2535</v>
      </c>
      <c r="D39" s="92">
        <v>-0.1288659794</v>
      </c>
      <c r="E39" s="93">
        <v>1517600.54241104</v>
      </c>
      <c r="F39" s="35"/>
      <c r="G39" s="47" t="s">
        <v>51</v>
      </c>
      <c r="H39" s="39">
        <f t="shared" si="6"/>
        <v>315</v>
      </c>
      <c r="I39" s="77">
        <f t="shared" si="7"/>
        <v>-9.7421203400000003E-2</v>
      </c>
      <c r="J39" s="86">
        <f t="shared" si="12"/>
        <v>89741577.849450663</v>
      </c>
      <c r="K39" s="82" t="s">
        <v>152</v>
      </c>
      <c r="L39" s="39">
        <f t="shared" si="8"/>
        <v>13.4</v>
      </c>
      <c r="M39" s="77">
        <f t="shared" si="9"/>
        <v>-0.13548387100000001</v>
      </c>
      <c r="N39" s="86">
        <f t="shared" si="13"/>
        <v>355775583.6101234</v>
      </c>
      <c r="O39" s="82" t="s">
        <v>132</v>
      </c>
      <c r="P39" s="39">
        <f t="shared" si="10"/>
        <v>101</v>
      </c>
      <c r="Q39" s="77">
        <f t="shared" si="11"/>
        <v>-0.12173913040000001</v>
      </c>
      <c r="R39" s="86">
        <f t="shared" si="14"/>
        <v>1201819394.4173603</v>
      </c>
    </row>
    <row r="40" spans="1:18" ht="17.25" thickBot="1">
      <c r="A40" s="40" t="s">
        <v>164</v>
      </c>
      <c r="B40" s="11" t="s">
        <v>165</v>
      </c>
      <c r="C40" s="95">
        <v>840</v>
      </c>
      <c r="D40" s="92">
        <v>-0.13133402280000001</v>
      </c>
      <c r="E40" s="93">
        <v>2555255.9768005102</v>
      </c>
      <c r="F40" s="35"/>
      <c r="G40" s="53" t="s">
        <v>98</v>
      </c>
      <c r="H40" s="37">
        <f t="shared" si="6"/>
        <v>3260</v>
      </c>
      <c r="I40" s="79">
        <f t="shared" si="7"/>
        <v>-9.8201936399999995E-2</v>
      </c>
      <c r="J40" s="87">
        <f t="shared" si="12"/>
        <v>1835557.2968623301</v>
      </c>
      <c r="K40" s="84" t="s">
        <v>217</v>
      </c>
      <c r="L40" s="37">
        <f t="shared" si="8"/>
        <v>7.76</v>
      </c>
      <c r="M40" s="79">
        <f t="shared" si="9"/>
        <v>-0.1368186874</v>
      </c>
      <c r="N40" s="87">
        <f t="shared" si="13"/>
        <v>627182105.86177707</v>
      </c>
      <c r="O40" s="84" t="s">
        <v>54</v>
      </c>
      <c r="P40" s="37">
        <f t="shared" si="10"/>
        <v>200</v>
      </c>
      <c r="Q40" s="79">
        <f t="shared" si="11"/>
        <v>-0.1228070175</v>
      </c>
      <c r="R40" s="87">
        <f t="shared" si="14"/>
        <v>26181734.512380131</v>
      </c>
    </row>
    <row r="41" spans="1:18">
      <c r="A41" s="40" t="s">
        <v>71</v>
      </c>
      <c r="B41" s="11" t="s">
        <v>72</v>
      </c>
      <c r="C41" s="95">
        <v>13.8</v>
      </c>
      <c r="D41" s="92">
        <v>-0.1320754717</v>
      </c>
      <c r="E41" s="93">
        <v>229630869.54078868</v>
      </c>
      <c r="F41" s="35"/>
      <c r="G41" s="52" t="s">
        <v>96</v>
      </c>
      <c r="H41" s="38">
        <f t="shared" si="6"/>
        <v>2373000</v>
      </c>
      <c r="I41" s="76">
        <f t="shared" si="7"/>
        <v>-0.1001137656</v>
      </c>
      <c r="J41" s="85">
        <f t="shared" si="12"/>
        <v>264912.98396222002</v>
      </c>
      <c r="K41" s="81" t="s">
        <v>100</v>
      </c>
      <c r="L41" s="38">
        <f t="shared" si="8"/>
        <v>2.93</v>
      </c>
      <c r="M41" s="76">
        <f t="shared" si="9"/>
        <v>-0.14327485379999999</v>
      </c>
      <c r="N41" s="85">
        <f t="shared" si="13"/>
        <v>24931589386.356438</v>
      </c>
      <c r="O41" s="81" t="s">
        <v>88</v>
      </c>
      <c r="P41" s="38">
        <f t="shared" si="10"/>
        <v>295</v>
      </c>
      <c r="Q41" s="76">
        <f t="shared" si="11"/>
        <v>-0.1246290801</v>
      </c>
      <c r="R41" s="85">
        <f t="shared" si="14"/>
        <v>168642313.79928729</v>
      </c>
    </row>
    <row r="42" spans="1:18">
      <c r="A42" s="40" t="s">
        <v>68</v>
      </c>
      <c r="B42" s="11" t="s">
        <v>69</v>
      </c>
      <c r="C42" s="95">
        <v>3840</v>
      </c>
      <c r="D42" s="92">
        <v>-0.1341600902</v>
      </c>
      <c r="E42" s="93">
        <v>721653.50722987996</v>
      </c>
      <c r="F42" s="35"/>
      <c r="G42" s="47" t="s">
        <v>74</v>
      </c>
      <c r="H42" s="39">
        <f t="shared" si="6"/>
        <v>12670</v>
      </c>
      <c r="I42" s="77">
        <f t="shared" si="7"/>
        <v>-0.1014184397</v>
      </c>
      <c r="J42" s="86">
        <f t="shared" si="12"/>
        <v>331066.44760461</v>
      </c>
      <c r="K42" s="82" t="s">
        <v>273</v>
      </c>
      <c r="L42" s="39">
        <f t="shared" si="8"/>
        <v>55.4</v>
      </c>
      <c r="M42" s="77">
        <f t="shared" si="9"/>
        <v>-0.14374033999999999</v>
      </c>
      <c r="N42" s="86">
        <f t="shared" si="13"/>
        <v>35231201.386036657</v>
      </c>
      <c r="O42" s="82" t="s">
        <v>165</v>
      </c>
      <c r="P42" s="39">
        <f t="shared" si="10"/>
        <v>840</v>
      </c>
      <c r="Q42" s="77">
        <f t="shared" si="11"/>
        <v>-0.13133402280000001</v>
      </c>
      <c r="R42" s="86">
        <f t="shared" si="14"/>
        <v>2555255.9768005102</v>
      </c>
    </row>
    <row r="43" spans="1:18">
      <c r="A43" s="40" t="s">
        <v>196</v>
      </c>
      <c r="B43" s="11" t="s">
        <v>197</v>
      </c>
      <c r="C43" s="95">
        <v>10.3</v>
      </c>
      <c r="D43" s="92">
        <v>-0.13445378150000001</v>
      </c>
      <c r="E43" s="93">
        <v>1351499429.7682488</v>
      </c>
      <c r="F43" s="35"/>
      <c r="G43" s="47" t="s">
        <v>120</v>
      </c>
      <c r="H43" s="39">
        <f t="shared" si="6"/>
        <v>112</v>
      </c>
      <c r="I43" s="77">
        <f t="shared" si="7"/>
        <v>-0.104</v>
      </c>
      <c r="J43" s="86">
        <f t="shared" si="12"/>
        <v>28544854.057406891</v>
      </c>
      <c r="K43" s="82" t="s">
        <v>259</v>
      </c>
      <c r="L43" s="39">
        <f t="shared" si="8"/>
        <v>53.8</v>
      </c>
      <c r="M43" s="77">
        <f t="shared" si="9"/>
        <v>-0.15275590550000001</v>
      </c>
      <c r="N43" s="86">
        <f t="shared" si="13"/>
        <v>28714378.339290101</v>
      </c>
      <c r="O43" s="82" t="s">
        <v>104</v>
      </c>
      <c r="P43" s="39">
        <f t="shared" si="10"/>
        <v>845</v>
      </c>
      <c r="Q43" s="77">
        <f t="shared" si="11"/>
        <v>-0.1351074719</v>
      </c>
      <c r="R43" s="86">
        <f t="shared" si="14"/>
        <v>7668595.4035068303</v>
      </c>
    </row>
    <row r="44" spans="1:18">
      <c r="A44" s="40" t="s">
        <v>194</v>
      </c>
      <c r="B44" s="11" t="s">
        <v>195</v>
      </c>
      <c r="C44" s="95">
        <v>6.5</v>
      </c>
      <c r="D44" s="92">
        <v>-0.13448735019999999</v>
      </c>
      <c r="E44" s="93">
        <v>2143957495.9033625</v>
      </c>
      <c r="F44" s="35"/>
      <c r="G44" s="47" t="s">
        <v>78</v>
      </c>
      <c r="H44" s="39">
        <f t="shared" si="6"/>
        <v>586000</v>
      </c>
      <c r="I44" s="77">
        <f t="shared" si="7"/>
        <v>-0.1050702505</v>
      </c>
      <c r="J44" s="86">
        <f t="shared" si="12"/>
        <v>55943.456679299998</v>
      </c>
      <c r="K44" s="82" t="s">
        <v>233</v>
      </c>
      <c r="L44" s="39">
        <f t="shared" si="8"/>
        <v>9.5299999999999994</v>
      </c>
      <c r="M44" s="77">
        <f t="shared" si="9"/>
        <v>-0.1566371681</v>
      </c>
      <c r="N44" s="86">
        <f t="shared" si="13"/>
        <v>1548865006.1169536</v>
      </c>
      <c r="O44" s="82" t="s">
        <v>253</v>
      </c>
      <c r="P44" s="39">
        <f t="shared" si="10"/>
        <v>298</v>
      </c>
      <c r="Q44" s="77">
        <f t="shared" si="11"/>
        <v>-0.13623188410000001</v>
      </c>
      <c r="R44" s="86">
        <f t="shared" si="14"/>
        <v>5940294.0449858997</v>
      </c>
    </row>
    <row r="45" spans="1:18">
      <c r="A45" s="40" t="s">
        <v>103</v>
      </c>
      <c r="B45" s="11" t="s">
        <v>104</v>
      </c>
      <c r="C45" s="95">
        <v>845</v>
      </c>
      <c r="D45" s="92">
        <v>-0.1351074719</v>
      </c>
      <c r="E45" s="93">
        <v>7668595.4035068303</v>
      </c>
      <c r="F45" s="35"/>
      <c r="G45" s="47" t="s">
        <v>128</v>
      </c>
      <c r="H45" s="44">
        <f t="shared" si="6"/>
        <v>238</v>
      </c>
      <c r="I45" s="78">
        <f t="shared" si="7"/>
        <v>-0.1052631579</v>
      </c>
      <c r="J45" s="90">
        <f t="shared" si="12"/>
        <v>9405778.9957547691</v>
      </c>
      <c r="K45" s="83" t="s">
        <v>263</v>
      </c>
      <c r="L45" s="44">
        <f t="shared" si="8"/>
        <v>17.899999999999999</v>
      </c>
      <c r="M45" s="78">
        <f t="shared" si="9"/>
        <v>-0.1596244131</v>
      </c>
      <c r="N45" s="90">
        <f t="shared" si="13"/>
        <v>2035286809.5578072</v>
      </c>
      <c r="O45" s="83" t="s">
        <v>61</v>
      </c>
      <c r="P45" s="44">
        <f t="shared" si="10"/>
        <v>634</v>
      </c>
      <c r="Q45" s="78">
        <f t="shared" si="11"/>
        <v>-0.136239782</v>
      </c>
      <c r="R45" s="90">
        <f t="shared" si="14"/>
        <v>24854566.304478969</v>
      </c>
    </row>
    <row r="46" spans="1:18">
      <c r="A46" s="40" t="s">
        <v>151</v>
      </c>
      <c r="B46" s="11" t="s">
        <v>152</v>
      </c>
      <c r="C46" s="95">
        <v>13.4</v>
      </c>
      <c r="D46" s="92">
        <v>-0.13548387100000001</v>
      </c>
      <c r="E46" s="93">
        <v>355775583.6101234</v>
      </c>
      <c r="F46" s="35"/>
      <c r="G46" s="49" t="s">
        <v>156</v>
      </c>
      <c r="H46" s="39">
        <f t="shared" si="6"/>
        <v>71.2</v>
      </c>
      <c r="I46" s="77">
        <f t="shared" si="7"/>
        <v>-0.1055276382</v>
      </c>
      <c r="J46" s="99">
        <f t="shared" si="12"/>
        <v>250167422.42712593</v>
      </c>
      <c r="K46" s="82" t="s">
        <v>225</v>
      </c>
      <c r="L46" s="39">
        <f t="shared" si="8"/>
        <v>5.68</v>
      </c>
      <c r="M46" s="77">
        <f t="shared" si="9"/>
        <v>-0.1610044313</v>
      </c>
      <c r="N46" s="99">
        <f t="shared" si="13"/>
        <v>1910250837.9928391</v>
      </c>
      <c r="O46" s="82" t="s">
        <v>57</v>
      </c>
      <c r="P46" s="39">
        <f t="shared" si="10"/>
        <v>145</v>
      </c>
      <c r="Q46" s="77">
        <f t="shared" si="11"/>
        <v>-0.1369047619</v>
      </c>
      <c r="R46" s="99">
        <f t="shared" si="14"/>
        <v>66586715.377604432</v>
      </c>
    </row>
    <row r="47" spans="1:18">
      <c r="A47" s="40" t="s">
        <v>93</v>
      </c>
      <c r="B47" s="11" t="s">
        <v>94</v>
      </c>
      <c r="C47" s="95">
        <v>52480</v>
      </c>
      <c r="D47" s="92">
        <v>-0.13556251029999999</v>
      </c>
      <c r="E47" s="93">
        <v>546272.85455018003</v>
      </c>
      <c r="F47" s="35"/>
      <c r="G47" s="47" t="s">
        <v>134</v>
      </c>
      <c r="H47" s="39">
        <f t="shared" si="6"/>
        <v>57.5</v>
      </c>
      <c r="I47" s="77">
        <f t="shared" si="7"/>
        <v>-0.1057542768</v>
      </c>
      <c r="J47" s="86">
        <f t="shared" si="12"/>
        <v>59270758.771805242</v>
      </c>
      <c r="K47" s="82" t="s">
        <v>185</v>
      </c>
      <c r="L47" s="39">
        <f t="shared" si="8"/>
        <v>10.9</v>
      </c>
      <c r="M47" s="77">
        <f t="shared" si="9"/>
        <v>-0.16153846150000001</v>
      </c>
      <c r="N47" s="86">
        <f t="shared" si="13"/>
        <v>428582598.88610673</v>
      </c>
      <c r="O47" s="82" t="s">
        <v>106</v>
      </c>
      <c r="P47" s="39">
        <f t="shared" si="10"/>
        <v>802</v>
      </c>
      <c r="Q47" s="77">
        <f t="shared" si="11"/>
        <v>-0.13763440860000001</v>
      </c>
      <c r="R47" s="86">
        <f t="shared" si="14"/>
        <v>2703526.7976970002</v>
      </c>
    </row>
    <row r="48" spans="1:18">
      <c r="A48" s="40" t="s">
        <v>252</v>
      </c>
      <c r="B48" s="11" t="s">
        <v>253</v>
      </c>
      <c r="C48" s="95">
        <v>298</v>
      </c>
      <c r="D48" s="92">
        <v>-0.13623188410000001</v>
      </c>
      <c r="E48" s="93">
        <v>5940294.0449858997</v>
      </c>
      <c r="F48" s="35"/>
      <c r="G48" s="47" t="s">
        <v>80</v>
      </c>
      <c r="H48" s="39">
        <f t="shared" si="6"/>
        <v>632</v>
      </c>
      <c r="I48" s="77">
        <f t="shared" si="7"/>
        <v>-0.10734463280000001</v>
      </c>
      <c r="J48" s="86">
        <f t="shared" si="12"/>
        <v>4491386.7211550297</v>
      </c>
      <c r="K48" s="82" t="s">
        <v>126</v>
      </c>
      <c r="L48" s="39">
        <f t="shared" si="8"/>
        <v>18.899999999999999</v>
      </c>
      <c r="M48" s="77">
        <f t="shared" si="9"/>
        <v>-0.1637168142</v>
      </c>
      <c r="N48" s="86">
        <f t="shared" si="13"/>
        <v>236172790.31189263</v>
      </c>
      <c r="O48" s="82" t="s">
        <v>181</v>
      </c>
      <c r="P48" s="39">
        <f t="shared" si="10"/>
        <v>162</v>
      </c>
      <c r="Q48" s="77">
        <f t="shared" si="11"/>
        <v>-0.13829787230000001</v>
      </c>
      <c r="R48" s="86">
        <f t="shared" si="14"/>
        <v>12518902.098118501</v>
      </c>
    </row>
    <row r="49" spans="1:18">
      <c r="A49" s="40" t="s">
        <v>60</v>
      </c>
      <c r="B49" s="11" t="s">
        <v>61</v>
      </c>
      <c r="C49" s="95">
        <v>634</v>
      </c>
      <c r="D49" s="92">
        <v>-0.136239782</v>
      </c>
      <c r="E49" s="93">
        <v>24854566.304478969</v>
      </c>
      <c r="F49" s="35"/>
      <c r="G49" s="47" t="s">
        <v>160</v>
      </c>
      <c r="H49" s="39">
        <f t="shared" si="6"/>
        <v>1310</v>
      </c>
      <c r="I49" s="77">
        <f t="shared" si="7"/>
        <v>-0.1088435374</v>
      </c>
      <c r="J49" s="86">
        <f t="shared" si="12"/>
        <v>6257585.3790484797</v>
      </c>
      <c r="K49" s="82" t="s">
        <v>261</v>
      </c>
      <c r="L49" s="39">
        <f t="shared" si="8"/>
        <v>38.299999999999997</v>
      </c>
      <c r="M49" s="77">
        <f t="shared" si="9"/>
        <v>-0.16557734199999999</v>
      </c>
      <c r="N49" s="86">
        <f t="shared" si="13"/>
        <v>73206092.109140813</v>
      </c>
      <c r="O49" s="82" t="s">
        <v>265</v>
      </c>
      <c r="P49" s="39">
        <f t="shared" si="10"/>
        <v>269</v>
      </c>
      <c r="Q49" s="77">
        <f t="shared" si="11"/>
        <v>-0.14057507990000001</v>
      </c>
      <c r="R49" s="86">
        <f t="shared" si="14"/>
        <v>3350442.97384466</v>
      </c>
    </row>
    <row r="50" spans="1:18" ht="17.25" thickBot="1">
      <c r="A50" s="40" t="s">
        <v>216</v>
      </c>
      <c r="B50" s="11" t="s">
        <v>217</v>
      </c>
      <c r="C50" s="95">
        <v>7.76</v>
      </c>
      <c r="D50" s="92">
        <v>-0.1368186874</v>
      </c>
      <c r="E50" s="93">
        <v>627182105.86177707</v>
      </c>
      <c r="F50" s="35"/>
      <c r="G50" s="53" t="s">
        <v>102</v>
      </c>
      <c r="H50" s="37">
        <f t="shared" si="6"/>
        <v>53250</v>
      </c>
      <c r="I50" s="79">
        <f t="shared" si="7"/>
        <v>-0.11072144289999999</v>
      </c>
      <c r="J50" s="87">
        <f t="shared" si="12"/>
        <v>4823340.9513858799</v>
      </c>
      <c r="K50" s="84" t="s">
        <v>167</v>
      </c>
      <c r="L50" s="37">
        <f t="shared" si="8"/>
        <v>56.8</v>
      </c>
      <c r="M50" s="79">
        <f t="shared" si="9"/>
        <v>-0.16715542520000001</v>
      </c>
      <c r="N50" s="87">
        <f t="shared" si="13"/>
        <v>124973843.39330052</v>
      </c>
      <c r="O50" s="84" t="s">
        <v>136</v>
      </c>
      <c r="P50" s="37">
        <f t="shared" si="10"/>
        <v>103</v>
      </c>
      <c r="Q50" s="79">
        <f t="shared" si="11"/>
        <v>-0.1416666667</v>
      </c>
      <c r="R50" s="87">
        <f t="shared" si="14"/>
        <v>44583030.455291912</v>
      </c>
    </row>
    <row r="51" spans="1:18">
      <c r="A51" s="40" t="s">
        <v>56</v>
      </c>
      <c r="B51" s="11" t="s">
        <v>57</v>
      </c>
      <c r="C51" s="95">
        <v>145</v>
      </c>
      <c r="D51" s="92">
        <v>-0.1369047619</v>
      </c>
      <c r="E51" s="93">
        <v>66586715.377604432</v>
      </c>
      <c r="F51" s="35"/>
    </row>
    <row r="52" spans="1:18" ht="17.25" thickBot="1">
      <c r="A52" s="40" t="s">
        <v>105</v>
      </c>
      <c r="B52" s="11" t="s">
        <v>106</v>
      </c>
      <c r="C52" s="95">
        <v>802</v>
      </c>
      <c r="D52" s="92">
        <v>-0.13763440860000001</v>
      </c>
      <c r="E52" s="93">
        <v>2703526.7976970002</v>
      </c>
      <c r="F52" s="35"/>
    </row>
    <row r="53" spans="1:18" ht="17.25" thickBot="1">
      <c r="A53" s="40" t="s">
        <v>180</v>
      </c>
      <c r="B53" s="11" t="s">
        <v>181</v>
      </c>
      <c r="C53" s="95">
        <v>162</v>
      </c>
      <c r="D53" s="92">
        <v>-0.13829787230000001</v>
      </c>
      <c r="E53" s="93">
        <v>12518902.098118501</v>
      </c>
      <c r="F53" s="35"/>
      <c r="G53" s="248" t="s">
        <v>280</v>
      </c>
      <c r="H53" s="249"/>
      <c r="I53" s="249"/>
      <c r="J53" s="250"/>
      <c r="K53" s="248" t="s">
        <v>283</v>
      </c>
      <c r="L53" s="249"/>
      <c r="M53" s="249"/>
      <c r="N53" s="250"/>
      <c r="O53" s="248" t="s">
        <v>284</v>
      </c>
      <c r="P53" s="249"/>
      <c r="Q53" s="249"/>
      <c r="R53" s="250"/>
    </row>
    <row r="54" spans="1:18" ht="17.25" thickBot="1">
      <c r="A54" s="40" t="s">
        <v>137</v>
      </c>
      <c r="B54" s="11" t="s">
        <v>138</v>
      </c>
      <c r="C54" s="95">
        <v>21210</v>
      </c>
      <c r="D54" s="92">
        <v>-0.1392045455</v>
      </c>
      <c r="E54" s="93">
        <v>1739330.68668731</v>
      </c>
      <c r="F54" s="35"/>
      <c r="G54" s="313" t="s">
        <v>55</v>
      </c>
      <c r="H54" s="325">
        <f ca="1">NOW()</f>
        <v>44369.020281249999</v>
      </c>
      <c r="I54" s="326"/>
      <c r="J54" s="327"/>
      <c r="K54" s="316" t="s">
        <v>55</v>
      </c>
      <c r="L54" s="325">
        <f ca="1">NOW()</f>
        <v>44369.020281249999</v>
      </c>
      <c r="M54" s="326"/>
      <c r="N54" s="327"/>
      <c r="O54" s="316" t="s">
        <v>55</v>
      </c>
      <c r="P54" s="325">
        <f ca="1">NOW()</f>
        <v>44369.020281249999</v>
      </c>
      <c r="Q54" s="326"/>
      <c r="R54" s="327"/>
    </row>
    <row r="55" spans="1:18" ht="17.25" thickBot="1">
      <c r="A55" s="40" t="s">
        <v>204</v>
      </c>
      <c r="B55" s="11" t="s">
        <v>205</v>
      </c>
      <c r="C55" s="95">
        <v>9535</v>
      </c>
      <c r="D55" s="92">
        <v>-0.13944043319999999</v>
      </c>
      <c r="E55" s="93">
        <v>864833.91223096999</v>
      </c>
      <c r="F55" s="35"/>
      <c r="G55" s="310"/>
      <c r="H55" s="51" t="s">
        <v>58</v>
      </c>
      <c r="I55" s="73" t="s">
        <v>59</v>
      </c>
      <c r="J55" s="69" t="s">
        <v>289</v>
      </c>
      <c r="K55" s="265"/>
      <c r="L55" s="51" t="s">
        <v>58</v>
      </c>
      <c r="M55" s="73" t="s">
        <v>59</v>
      </c>
      <c r="N55" s="69" t="s">
        <v>289</v>
      </c>
      <c r="O55" s="265"/>
      <c r="P55" s="51" t="s">
        <v>58</v>
      </c>
      <c r="Q55" s="73" t="s">
        <v>59</v>
      </c>
      <c r="R55" s="69" t="s">
        <v>289</v>
      </c>
    </row>
    <row r="56" spans="1:18">
      <c r="A56" s="40" t="s">
        <v>264</v>
      </c>
      <c r="B56" s="11" t="s">
        <v>265</v>
      </c>
      <c r="C56" s="95">
        <v>269</v>
      </c>
      <c r="D56" s="92">
        <v>-0.14057507990000001</v>
      </c>
      <c r="E56" s="93">
        <v>3350442.97384466</v>
      </c>
      <c r="F56" s="35"/>
      <c r="G56" s="55" t="s">
        <v>199</v>
      </c>
      <c r="H56" s="38">
        <f t="shared" ref="H56:H75" si="15">_xlfn.IFNA(VLOOKUP(G56, $B$2:$D$200, 2, FALSE), "")</f>
        <v>125</v>
      </c>
      <c r="I56" s="76">
        <f t="shared" ref="I56:I65" si="16">_xlfn.IFNA(VLOOKUP(G56, $B$2:$D$200, 3, FALSE), "")</f>
        <v>-0.18300653589999999</v>
      </c>
      <c r="J56" s="85">
        <f>_xlfn.IFNA(VLOOKUP(G56, $B$2:$E$200, 4, FALSE), "")</f>
        <v>27249659.947522569</v>
      </c>
      <c r="K56" s="81" t="s">
        <v>185</v>
      </c>
      <c r="L56" s="38">
        <f t="shared" ref="L56:L75" si="17">_xlfn.IFNA(VLOOKUP(K56, $B$2:$D$200, 2, FALSE), "")</f>
        <v>10.9</v>
      </c>
      <c r="M56" s="76">
        <f t="shared" ref="M56:M75" si="18">_xlfn.IFNA(VLOOKUP(K56, $B$2:$D$200, 3, FALSE), "")</f>
        <v>-0.16153846150000001</v>
      </c>
      <c r="N56" s="85">
        <f>_xlfn.IFNA(VLOOKUP(K56, $B$2:$E$200, 4, FALSE), "")</f>
        <v>428582598.88610673</v>
      </c>
      <c r="O56" s="81" t="s">
        <v>181</v>
      </c>
      <c r="P56" s="38">
        <f t="shared" ref="P56:P75" si="19">_xlfn.IFNA(VLOOKUP(O56, $B$2:$D$200, 2, FALSE), "")</f>
        <v>162</v>
      </c>
      <c r="Q56" s="76">
        <f t="shared" ref="Q56:Q75" si="20">_xlfn.IFNA(VLOOKUP(O56, $B$2:$D$200, 3, FALSE), "")</f>
        <v>-0.13829787230000001</v>
      </c>
      <c r="R56" s="85">
        <f>_xlfn.IFNA(VLOOKUP(O56, $B$2:$E$200, 4, FALSE), "")</f>
        <v>12518902.098118501</v>
      </c>
    </row>
    <row r="57" spans="1:18">
      <c r="A57" s="40" t="s">
        <v>135</v>
      </c>
      <c r="B57" s="11" t="s">
        <v>136</v>
      </c>
      <c r="C57" s="95">
        <v>103</v>
      </c>
      <c r="D57" s="92">
        <v>-0.1416666667</v>
      </c>
      <c r="E57" s="93">
        <v>44583030.455291912</v>
      </c>
      <c r="F57" s="35"/>
      <c r="G57" s="56" t="s">
        <v>242</v>
      </c>
      <c r="H57" s="39">
        <f t="shared" si="15"/>
        <v>179</v>
      </c>
      <c r="I57" s="77">
        <f t="shared" si="16"/>
        <v>-0.1863636364</v>
      </c>
      <c r="J57" s="86">
        <f t="shared" ref="J57:J75" si="21">_xlfn.IFNA(VLOOKUP(G57, $B$2:$E$200, 4, FALSE), "")</f>
        <v>31479196.943171959</v>
      </c>
      <c r="K57" s="82" t="s">
        <v>126</v>
      </c>
      <c r="L57" s="39">
        <f t="shared" si="17"/>
        <v>18.899999999999999</v>
      </c>
      <c r="M57" s="77">
        <f t="shared" si="18"/>
        <v>-0.1637168142</v>
      </c>
      <c r="N57" s="86">
        <f t="shared" ref="N57:N75" si="22">_xlfn.IFNA(VLOOKUP(K57, $B$2:$E$200, 4, FALSE), "")</f>
        <v>236172790.31189263</v>
      </c>
      <c r="O57" s="82" t="s">
        <v>265</v>
      </c>
      <c r="P57" s="39">
        <f t="shared" si="19"/>
        <v>269</v>
      </c>
      <c r="Q57" s="77">
        <f t="shared" si="20"/>
        <v>-0.14057507990000001</v>
      </c>
      <c r="R57" s="86">
        <f t="shared" ref="R57:R75" si="23">_xlfn.IFNA(VLOOKUP(O57, $B$2:$E$200, 4, FALSE), "")</f>
        <v>3350442.97384466</v>
      </c>
    </row>
    <row r="58" spans="1:18">
      <c r="A58" s="40" t="s">
        <v>99</v>
      </c>
      <c r="B58" s="11" t="s">
        <v>100</v>
      </c>
      <c r="C58" s="95">
        <v>2.93</v>
      </c>
      <c r="D58" s="92">
        <v>-0.14327485379999999</v>
      </c>
      <c r="E58" s="93">
        <v>24931589386.356438</v>
      </c>
      <c r="F58" s="35"/>
      <c r="G58" s="56" t="s">
        <v>291</v>
      </c>
      <c r="H58" s="39">
        <f t="shared" si="15"/>
        <v>269</v>
      </c>
      <c r="I58" s="77">
        <f t="shared" si="16"/>
        <v>-0.18731117820000001</v>
      </c>
      <c r="J58" s="86">
        <f t="shared" si="21"/>
        <v>1990440087.9283626</v>
      </c>
      <c r="K58" s="82" t="s">
        <v>261</v>
      </c>
      <c r="L58" s="39">
        <f t="shared" si="17"/>
        <v>38.299999999999997</v>
      </c>
      <c r="M58" s="77">
        <f t="shared" si="18"/>
        <v>-0.16557734199999999</v>
      </c>
      <c r="N58" s="86">
        <f t="shared" si="22"/>
        <v>73206092.109140813</v>
      </c>
      <c r="O58" s="82" t="s">
        <v>136</v>
      </c>
      <c r="P58" s="39">
        <f t="shared" si="19"/>
        <v>103</v>
      </c>
      <c r="Q58" s="77">
        <f t="shared" si="20"/>
        <v>-0.1416666667</v>
      </c>
      <c r="R58" s="86">
        <f t="shared" si="23"/>
        <v>44583030.455291912</v>
      </c>
    </row>
    <row r="59" spans="1:18">
      <c r="A59" s="40" t="s">
        <v>272</v>
      </c>
      <c r="B59" s="11" t="s">
        <v>273</v>
      </c>
      <c r="C59" s="95">
        <v>55.4</v>
      </c>
      <c r="D59" s="92">
        <v>-0.14374033999999999</v>
      </c>
      <c r="E59" s="93">
        <v>35231201.386036657</v>
      </c>
      <c r="F59" s="35"/>
      <c r="G59" s="56" t="s">
        <v>173</v>
      </c>
      <c r="H59" s="39">
        <f t="shared" si="15"/>
        <v>79.099999999999994</v>
      </c>
      <c r="I59" s="77">
        <f t="shared" si="16"/>
        <v>-0.18788501029999999</v>
      </c>
      <c r="J59" s="86">
        <f t="shared" si="21"/>
        <v>106604979.47968271</v>
      </c>
      <c r="K59" s="82" t="s">
        <v>167</v>
      </c>
      <c r="L59" s="39">
        <f t="shared" si="17"/>
        <v>56.8</v>
      </c>
      <c r="M59" s="77">
        <f t="shared" si="18"/>
        <v>-0.16715542520000001</v>
      </c>
      <c r="N59" s="86">
        <f t="shared" si="22"/>
        <v>124973843.39330052</v>
      </c>
      <c r="O59" s="82" t="s">
        <v>279</v>
      </c>
      <c r="P59" s="39">
        <f t="shared" si="19"/>
        <v>152</v>
      </c>
      <c r="Q59" s="77">
        <f t="shared" si="20"/>
        <v>-0.14606741570000001</v>
      </c>
      <c r="R59" s="86">
        <f t="shared" si="23"/>
        <v>64046077.897955507</v>
      </c>
    </row>
    <row r="60" spans="1:18">
      <c r="A60" s="40" t="s">
        <v>107</v>
      </c>
      <c r="B60" s="11" t="s">
        <v>108</v>
      </c>
      <c r="C60" s="95">
        <v>22290</v>
      </c>
      <c r="D60" s="92">
        <v>-0.1459770115</v>
      </c>
      <c r="E60" s="93">
        <v>300947.77341129002</v>
      </c>
      <c r="F60" s="35"/>
      <c r="G60" s="56" t="s">
        <v>244</v>
      </c>
      <c r="H60" s="39">
        <f t="shared" si="15"/>
        <v>819</v>
      </c>
      <c r="I60" s="77">
        <f t="shared" si="16"/>
        <v>-0.18910891090000001</v>
      </c>
      <c r="J60" s="90">
        <f t="shared" si="21"/>
        <v>6762706.7725310298</v>
      </c>
      <c r="K60" s="83" t="s">
        <v>65</v>
      </c>
      <c r="L60" s="44">
        <f t="shared" si="17"/>
        <v>23.2</v>
      </c>
      <c r="M60" s="78">
        <f t="shared" si="18"/>
        <v>-0.16845878140000001</v>
      </c>
      <c r="N60" s="90">
        <f t="shared" si="22"/>
        <v>138834903.17195049</v>
      </c>
      <c r="O60" s="83" t="s">
        <v>116</v>
      </c>
      <c r="P60" s="44">
        <f t="shared" si="19"/>
        <v>239</v>
      </c>
      <c r="Q60" s="78">
        <f t="shared" si="20"/>
        <v>-0.14642857140000001</v>
      </c>
      <c r="R60" s="90">
        <f t="shared" si="23"/>
        <v>23370049.913828779</v>
      </c>
    </row>
    <row r="61" spans="1:18">
      <c r="A61" s="40" t="s">
        <v>278</v>
      </c>
      <c r="B61" s="11" t="s">
        <v>279</v>
      </c>
      <c r="C61" s="95">
        <v>152</v>
      </c>
      <c r="D61" s="92">
        <v>-0.14606741570000001</v>
      </c>
      <c r="E61" s="93">
        <v>64046077.897955507</v>
      </c>
      <c r="F61" s="35"/>
      <c r="G61" s="60" t="s">
        <v>271</v>
      </c>
      <c r="H61" s="45">
        <f t="shared" si="15"/>
        <v>1730</v>
      </c>
      <c r="I61" s="80">
        <f t="shared" si="16"/>
        <v>-0.1896955504</v>
      </c>
      <c r="J61" s="99">
        <f t="shared" si="21"/>
        <v>2730955.9534280598</v>
      </c>
      <c r="K61" s="82" t="s">
        <v>171</v>
      </c>
      <c r="L61" s="39">
        <f t="shared" si="17"/>
        <v>2.79</v>
      </c>
      <c r="M61" s="77">
        <f t="shared" si="18"/>
        <v>-0.16964285709999999</v>
      </c>
      <c r="N61" s="99">
        <f t="shared" si="22"/>
        <v>2324500623.8465362</v>
      </c>
      <c r="O61" s="82" t="s">
        <v>223</v>
      </c>
      <c r="P61" s="39">
        <f t="shared" si="19"/>
        <v>153</v>
      </c>
      <c r="Q61" s="77">
        <f t="shared" si="20"/>
        <v>-0.15</v>
      </c>
      <c r="R61" s="99">
        <f t="shared" si="23"/>
        <v>161536783.43954381</v>
      </c>
    </row>
    <row r="62" spans="1:18">
      <c r="A62" s="40" t="s">
        <v>115</v>
      </c>
      <c r="B62" s="11" t="s">
        <v>116</v>
      </c>
      <c r="C62" s="95">
        <v>239</v>
      </c>
      <c r="D62" s="92">
        <v>-0.14642857140000001</v>
      </c>
      <c r="E62" s="93">
        <v>23370049.913828779</v>
      </c>
      <c r="F62" s="35"/>
      <c r="G62" s="56" t="s">
        <v>193</v>
      </c>
      <c r="H62" s="39">
        <f t="shared" si="15"/>
        <v>4275</v>
      </c>
      <c r="I62" s="77">
        <f t="shared" si="16"/>
        <v>-0.19110690629999999</v>
      </c>
      <c r="J62" s="86">
        <f t="shared" si="21"/>
        <v>1212390.0346687899</v>
      </c>
      <c r="K62" s="82" t="s">
        <v>246</v>
      </c>
      <c r="L62" s="39">
        <f t="shared" si="17"/>
        <v>34.200000000000003</v>
      </c>
      <c r="M62" s="77">
        <f t="shared" si="18"/>
        <v>-0.1778846154</v>
      </c>
      <c r="N62" s="86">
        <f t="shared" si="22"/>
        <v>514835945.63928407</v>
      </c>
      <c r="O62" s="82" t="s">
        <v>267</v>
      </c>
      <c r="P62" s="39">
        <f t="shared" si="19"/>
        <v>976</v>
      </c>
      <c r="Q62" s="77">
        <f t="shared" si="20"/>
        <v>-0.15130434779999999</v>
      </c>
      <c r="R62" s="86">
        <f t="shared" si="23"/>
        <v>2876840.6468476001</v>
      </c>
    </row>
    <row r="63" spans="1:18">
      <c r="A63" s="40" t="s">
        <v>268</v>
      </c>
      <c r="B63" s="11" t="s">
        <v>269</v>
      </c>
      <c r="C63" s="95">
        <v>5975</v>
      </c>
      <c r="D63" s="92">
        <v>-0.14703783009999999</v>
      </c>
      <c r="E63" s="93">
        <v>1181640.5048845401</v>
      </c>
      <c r="F63" s="35"/>
      <c r="G63" s="56" t="s">
        <v>210</v>
      </c>
      <c r="H63" s="39">
        <f t="shared" si="15"/>
        <v>37.200000000000003</v>
      </c>
      <c r="I63" s="77">
        <f t="shared" si="16"/>
        <v>-0.19827586210000001</v>
      </c>
      <c r="J63" s="86">
        <f t="shared" si="21"/>
        <v>521240791.15891862</v>
      </c>
      <c r="K63" s="82" t="s">
        <v>229</v>
      </c>
      <c r="L63" s="39">
        <f t="shared" si="17"/>
        <v>73.900000000000006</v>
      </c>
      <c r="M63" s="77">
        <f t="shared" si="18"/>
        <v>-0.17888888889999999</v>
      </c>
      <c r="N63" s="86">
        <f t="shared" si="22"/>
        <v>92189811.729958609</v>
      </c>
      <c r="O63" s="82" t="s">
        <v>175</v>
      </c>
      <c r="P63" s="39">
        <f t="shared" si="19"/>
        <v>795</v>
      </c>
      <c r="Q63" s="77">
        <f t="shared" si="20"/>
        <v>-0.15154749200000001</v>
      </c>
      <c r="R63" s="86">
        <f t="shared" si="23"/>
        <v>7252883.6582538998</v>
      </c>
    </row>
    <row r="64" spans="1:18">
      <c r="A64" s="40" t="s">
        <v>239</v>
      </c>
      <c r="B64" s="11" t="s">
        <v>240</v>
      </c>
      <c r="C64" s="95">
        <v>1060</v>
      </c>
      <c r="D64" s="92">
        <v>-0.14859437750000001</v>
      </c>
      <c r="E64" s="93">
        <v>5049470.3116993299</v>
      </c>
      <c r="F64" s="35"/>
      <c r="G64" s="56" t="s">
        <v>208</v>
      </c>
      <c r="H64" s="39">
        <f t="shared" si="15"/>
        <v>64.900000000000006</v>
      </c>
      <c r="I64" s="77">
        <f t="shared" si="16"/>
        <v>-0.20270270269999999</v>
      </c>
      <c r="J64" s="86">
        <f t="shared" si="21"/>
        <v>79305108.763975337</v>
      </c>
      <c r="K64" s="82" t="s">
        <v>122</v>
      </c>
      <c r="L64" s="39">
        <f t="shared" si="17"/>
        <v>11.7</v>
      </c>
      <c r="M64" s="77">
        <f t="shared" si="18"/>
        <v>-0.18181818180000001</v>
      </c>
      <c r="N64" s="86">
        <f t="shared" si="22"/>
        <v>586358892.09968936</v>
      </c>
      <c r="O64" s="82" t="s">
        <v>257</v>
      </c>
      <c r="P64" s="39">
        <f t="shared" si="19"/>
        <v>329</v>
      </c>
      <c r="Q64" s="77">
        <f t="shared" si="20"/>
        <v>-0.1564102564</v>
      </c>
      <c r="R64" s="86">
        <f t="shared" si="23"/>
        <v>12581734.216993369</v>
      </c>
    </row>
    <row r="65" spans="1:18" ht="17.25" thickBot="1">
      <c r="A65" s="40" t="s">
        <v>62</v>
      </c>
      <c r="B65" s="11" t="s">
        <v>63</v>
      </c>
      <c r="C65" s="95">
        <v>44750</v>
      </c>
      <c r="D65" s="92">
        <v>-0.14891593759999999</v>
      </c>
      <c r="E65" s="93">
        <v>519661.63915716001</v>
      </c>
      <c r="F65" s="35"/>
      <c r="G65" s="57" t="s">
        <v>219</v>
      </c>
      <c r="H65" s="37">
        <f t="shared" si="15"/>
        <v>6.65</v>
      </c>
      <c r="I65" s="79">
        <f t="shared" si="16"/>
        <v>-0.2054958184</v>
      </c>
      <c r="J65" s="87">
        <f t="shared" si="21"/>
        <v>1144182003.7295735</v>
      </c>
      <c r="K65" s="84" t="s">
        <v>173</v>
      </c>
      <c r="L65" s="37">
        <f t="shared" si="17"/>
        <v>79.099999999999994</v>
      </c>
      <c r="M65" s="79">
        <f t="shared" si="18"/>
        <v>-0.18788501029999999</v>
      </c>
      <c r="N65" s="87">
        <f t="shared" si="22"/>
        <v>106604979.47968271</v>
      </c>
      <c r="O65" s="84" t="s">
        <v>191</v>
      </c>
      <c r="P65" s="37">
        <f t="shared" si="19"/>
        <v>716</v>
      </c>
      <c r="Q65" s="79">
        <f t="shared" si="20"/>
        <v>-0.15764705879999999</v>
      </c>
      <c r="R65" s="87">
        <f t="shared" si="23"/>
        <v>10789499.312249221</v>
      </c>
    </row>
    <row r="66" spans="1:18">
      <c r="A66" s="40" t="s">
        <v>222</v>
      </c>
      <c r="B66" s="11" t="s">
        <v>223</v>
      </c>
      <c r="C66" s="95">
        <v>153</v>
      </c>
      <c r="D66" s="92">
        <v>-0.15</v>
      </c>
      <c r="E66" s="93">
        <v>161536783.43954381</v>
      </c>
      <c r="F66" s="35"/>
      <c r="G66" s="56" t="s">
        <v>112</v>
      </c>
      <c r="H66" s="38">
        <f t="shared" si="15"/>
        <v>84.2</v>
      </c>
      <c r="I66" s="76">
        <f t="shared" ref="I66:I75" si="24">_xlfn.IFNA(VLOOKUP(G66, $B$2:$D$200, 3, FALSE), "")</f>
        <v>-0.20566037740000001</v>
      </c>
      <c r="J66" s="85">
        <f t="shared" si="21"/>
        <v>181725155.92677996</v>
      </c>
      <c r="K66" s="81" t="s">
        <v>210</v>
      </c>
      <c r="L66" s="38">
        <f t="shared" si="17"/>
        <v>37.200000000000003</v>
      </c>
      <c r="M66" s="76">
        <f t="shared" si="18"/>
        <v>-0.19827586210000001</v>
      </c>
      <c r="N66" s="85">
        <f t="shared" si="22"/>
        <v>521240791.15891862</v>
      </c>
      <c r="O66" s="81" t="s">
        <v>169</v>
      </c>
      <c r="P66" s="38">
        <f t="shared" si="19"/>
        <v>186</v>
      </c>
      <c r="Q66" s="76">
        <f t="shared" si="20"/>
        <v>-0.15837104069999999</v>
      </c>
      <c r="R66" s="85">
        <f t="shared" si="23"/>
        <v>10161790.708761221</v>
      </c>
    </row>
    <row r="67" spans="1:18">
      <c r="A67" s="40" t="s">
        <v>266</v>
      </c>
      <c r="B67" s="11" t="s">
        <v>267</v>
      </c>
      <c r="C67" s="95">
        <v>976</v>
      </c>
      <c r="D67" s="92">
        <v>-0.15130434779999999</v>
      </c>
      <c r="E67" s="93">
        <v>2876840.6468476001</v>
      </c>
      <c r="F67" s="35"/>
      <c r="G67" s="56" t="s">
        <v>201</v>
      </c>
      <c r="H67" s="39">
        <f t="shared" si="15"/>
        <v>53</v>
      </c>
      <c r="I67" s="77">
        <f t="shared" si="24"/>
        <v>-0.2065868263</v>
      </c>
      <c r="J67" s="86">
        <f t="shared" si="21"/>
        <v>290235570.71833104</v>
      </c>
      <c r="K67" s="82" t="s">
        <v>208</v>
      </c>
      <c r="L67" s="39">
        <f t="shared" si="17"/>
        <v>64.900000000000006</v>
      </c>
      <c r="M67" s="77">
        <f t="shared" si="18"/>
        <v>-0.20270270269999999</v>
      </c>
      <c r="N67" s="86">
        <f t="shared" si="22"/>
        <v>79305108.763975337</v>
      </c>
      <c r="O67" s="82" t="s">
        <v>275</v>
      </c>
      <c r="P67" s="39">
        <f t="shared" si="19"/>
        <v>544</v>
      </c>
      <c r="Q67" s="77">
        <f t="shared" si="20"/>
        <v>-0.1732522796</v>
      </c>
      <c r="R67" s="86">
        <f t="shared" si="23"/>
        <v>4311365.6639901996</v>
      </c>
    </row>
    <row r="68" spans="1:18">
      <c r="A68" s="40" t="s">
        <v>174</v>
      </c>
      <c r="B68" s="11" t="s">
        <v>175</v>
      </c>
      <c r="C68" s="95">
        <v>795</v>
      </c>
      <c r="D68" s="92">
        <v>-0.15154749200000001</v>
      </c>
      <c r="E68" s="93">
        <v>7252883.6582538998</v>
      </c>
      <c r="F68" s="35"/>
      <c r="G68" s="56" t="s">
        <v>255</v>
      </c>
      <c r="H68" s="39">
        <f t="shared" si="15"/>
        <v>34.9</v>
      </c>
      <c r="I68" s="77">
        <f t="shared" si="24"/>
        <v>-0.2068181818</v>
      </c>
      <c r="J68" s="86">
        <f t="shared" si="21"/>
        <v>292463843.40177631</v>
      </c>
      <c r="K68" s="82" t="s">
        <v>219</v>
      </c>
      <c r="L68" s="39">
        <f t="shared" si="17"/>
        <v>6.65</v>
      </c>
      <c r="M68" s="77">
        <f t="shared" si="18"/>
        <v>-0.2054958184</v>
      </c>
      <c r="N68" s="86">
        <f t="shared" si="22"/>
        <v>1144182003.7295735</v>
      </c>
      <c r="O68" s="82" t="s">
        <v>221</v>
      </c>
      <c r="P68" s="39">
        <f t="shared" si="19"/>
        <v>794</v>
      </c>
      <c r="Q68" s="77">
        <f t="shared" si="20"/>
        <v>-0.17549325029999999</v>
      </c>
      <c r="R68" s="86">
        <f t="shared" si="23"/>
        <v>23595759.538865469</v>
      </c>
    </row>
    <row r="69" spans="1:18">
      <c r="A69" s="40" t="s">
        <v>258</v>
      </c>
      <c r="B69" s="11" t="s">
        <v>259</v>
      </c>
      <c r="C69" s="95">
        <v>53.8</v>
      </c>
      <c r="D69" s="92">
        <v>-0.15275590550000001</v>
      </c>
      <c r="E69" s="93">
        <v>28714378.339290101</v>
      </c>
      <c r="F69" s="35"/>
      <c r="G69" s="56" t="s">
        <v>203</v>
      </c>
      <c r="H69" s="39">
        <f t="shared" si="15"/>
        <v>1930</v>
      </c>
      <c r="I69" s="77">
        <f t="shared" si="24"/>
        <v>-0.20739219710000001</v>
      </c>
      <c r="J69" s="86">
        <f t="shared" si="21"/>
        <v>8300715.3216534397</v>
      </c>
      <c r="K69" s="82" t="s">
        <v>112</v>
      </c>
      <c r="L69" s="39">
        <f t="shared" si="17"/>
        <v>84.2</v>
      </c>
      <c r="M69" s="77">
        <f t="shared" si="18"/>
        <v>-0.20566037740000001</v>
      </c>
      <c r="N69" s="86">
        <f t="shared" si="22"/>
        <v>181725155.92677996</v>
      </c>
      <c r="O69" s="82" t="s">
        <v>214</v>
      </c>
      <c r="P69" s="39">
        <f t="shared" si="19"/>
        <v>185</v>
      </c>
      <c r="Q69" s="77">
        <f t="shared" si="20"/>
        <v>-0.18141592919999999</v>
      </c>
      <c r="R69" s="86">
        <f t="shared" si="23"/>
        <v>44695271.360080093</v>
      </c>
    </row>
    <row r="70" spans="1:18">
      <c r="A70" s="40" t="s">
        <v>176</v>
      </c>
      <c r="B70" s="11" t="s">
        <v>177</v>
      </c>
      <c r="C70" s="95">
        <v>15970</v>
      </c>
      <c r="D70" s="92">
        <v>-0.15636555730000001</v>
      </c>
      <c r="E70" s="93">
        <v>229825.5457775</v>
      </c>
      <c r="F70" s="35"/>
      <c r="G70" s="56" t="s">
        <v>248</v>
      </c>
      <c r="H70" s="39">
        <f t="shared" si="15"/>
        <v>54</v>
      </c>
      <c r="I70" s="77">
        <f t="shared" si="24"/>
        <v>-0.21167883209999999</v>
      </c>
      <c r="J70" s="90">
        <f t="shared" si="21"/>
        <v>119155518.12351567</v>
      </c>
      <c r="K70" s="83" t="s">
        <v>201</v>
      </c>
      <c r="L70" s="44">
        <f t="shared" si="17"/>
        <v>53</v>
      </c>
      <c r="M70" s="78">
        <f t="shared" si="18"/>
        <v>-0.2065868263</v>
      </c>
      <c r="N70" s="90">
        <f t="shared" si="22"/>
        <v>290235570.71833104</v>
      </c>
      <c r="O70" s="83" t="s">
        <v>199</v>
      </c>
      <c r="P70" s="44">
        <f t="shared" si="19"/>
        <v>125</v>
      </c>
      <c r="Q70" s="78">
        <f t="shared" si="20"/>
        <v>-0.18300653589999999</v>
      </c>
      <c r="R70" s="90">
        <f t="shared" si="23"/>
        <v>27249659.947522569</v>
      </c>
    </row>
    <row r="71" spans="1:18">
      <c r="A71" s="40" t="s">
        <v>256</v>
      </c>
      <c r="B71" s="11" t="s">
        <v>257</v>
      </c>
      <c r="C71" s="95">
        <v>329</v>
      </c>
      <c r="D71" s="92">
        <v>-0.1564102564</v>
      </c>
      <c r="E71" s="93">
        <v>12581734.216993369</v>
      </c>
      <c r="F71" s="35"/>
      <c r="G71" s="60" t="s">
        <v>277</v>
      </c>
      <c r="H71" s="45">
        <f t="shared" si="15"/>
        <v>41.6</v>
      </c>
      <c r="I71" s="80">
        <f t="shared" si="24"/>
        <v>-0.21361058599999999</v>
      </c>
      <c r="J71" s="99">
        <f t="shared" si="21"/>
        <v>207766644.97873375</v>
      </c>
      <c r="K71" s="82" t="s">
        <v>255</v>
      </c>
      <c r="L71" s="39">
        <f t="shared" si="17"/>
        <v>34.9</v>
      </c>
      <c r="M71" s="77">
        <f t="shared" si="18"/>
        <v>-0.2068181818</v>
      </c>
      <c r="N71" s="99">
        <f t="shared" si="22"/>
        <v>292463843.40177631</v>
      </c>
      <c r="O71" s="82" t="s">
        <v>242</v>
      </c>
      <c r="P71" s="39">
        <f t="shared" si="19"/>
        <v>179</v>
      </c>
      <c r="Q71" s="77">
        <f t="shared" si="20"/>
        <v>-0.1863636364</v>
      </c>
      <c r="R71" s="99">
        <f t="shared" si="23"/>
        <v>31479196.943171959</v>
      </c>
    </row>
    <row r="72" spans="1:18">
      <c r="A72" s="40" t="s">
        <v>232</v>
      </c>
      <c r="B72" s="11" t="s">
        <v>233</v>
      </c>
      <c r="C72" s="95">
        <v>9.5299999999999994</v>
      </c>
      <c r="D72" s="92">
        <v>-0.1566371681</v>
      </c>
      <c r="E72" s="93">
        <v>1548865006.1169536</v>
      </c>
      <c r="F72" s="35"/>
      <c r="G72" s="56" t="s">
        <v>227</v>
      </c>
      <c r="H72" s="39">
        <f t="shared" si="15"/>
        <v>59.2</v>
      </c>
      <c r="I72" s="77">
        <f t="shared" si="24"/>
        <v>-0.2169312169</v>
      </c>
      <c r="J72" s="86">
        <f t="shared" si="21"/>
        <v>69583453.318399847</v>
      </c>
      <c r="K72" s="82" t="s">
        <v>248</v>
      </c>
      <c r="L72" s="39">
        <f t="shared" si="17"/>
        <v>54</v>
      </c>
      <c r="M72" s="77">
        <f t="shared" si="18"/>
        <v>-0.21167883209999999</v>
      </c>
      <c r="N72" s="86">
        <f t="shared" si="22"/>
        <v>119155518.12351567</v>
      </c>
      <c r="O72" s="82" t="s">
        <v>291</v>
      </c>
      <c r="P72" s="39">
        <f t="shared" si="19"/>
        <v>269</v>
      </c>
      <c r="Q72" s="77">
        <f t="shared" si="20"/>
        <v>-0.18731117820000001</v>
      </c>
      <c r="R72" s="86">
        <f t="shared" si="23"/>
        <v>1990440087.9283626</v>
      </c>
    </row>
    <row r="73" spans="1:18">
      <c r="A73" s="40" t="s">
        <v>186</v>
      </c>
      <c r="B73" s="11" t="s">
        <v>187</v>
      </c>
      <c r="C73" s="95">
        <v>7505</v>
      </c>
      <c r="D73" s="92">
        <v>-0.156741573</v>
      </c>
      <c r="E73" s="93">
        <v>3177457.2027914301</v>
      </c>
      <c r="F73" s="35"/>
      <c r="G73" s="56" t="s">
        <v>82</v>
      </c>
      <c r="H73" s="39">
        <f t="shared" si="15"/>
        <v>608</v>
      </c>
      <c r="I73" s="77">
        <f t="shared" si="24"/>
        <v>-0.2195121951</v>
      </c>
      <c r="J73" s="86">
        <f t="shared" si="21"/>
        <v>11742163.240336441</v>
      </c>
      <c r="K73" s="82" t="s">
        <v>277</v>
      </c>
      <c r="L73" s="39">
        <f t="shared" si="17"/>
        <v>41.6</v>
      </c>
      <c r="M73" s="77">
        <f t="shared" si="18"/>
        <v>-0.21361058599999999</v>
      </c>
      <c r="N73" s="86">
        <f t="shared" si="22"/>
        <v>207766644.97873375</v>
      </c>
      <c r="O73" s="82" t="s">
        <v>244</v>
      </c>
      <c r="P73" s="39">
        <f t="shared" si="19"/>
        <v>819</v>
      </c>
      <c r="Q73" s="77">
        <f t="shared" si="20"/>
        <v>-0.18910891090000001</v>
      </c>
      <c r="R73" s="86">
        <f t="shared" si="23"/>
        <v>6762706.7725310298</v>
      </c>
    </row>
    <row r="74" spans="1:18">
      <c r="A74" s="40" t="s">
        <v>190</v>
      </c>
      <c r="B74" s="11" t="s">
        <v>191</v>
      </c>
      <c r="C74" s="95">
        <v>716</v>
      </c>
      <c r="D74" s="92">
        <v>-0.15764705879999999</v>
      </c>
      <c r="E74" s="93">
        <v>10789499.312249221</v>
      </c>
      <c r="F74" s="35"/>
      <c r="G74" s="56" t="s">
        <v>236</v>
      </c>
      <c r="H74" s="39">
        <f t="shared" si="15"/>
        <v>71.2</v>
      </c>
      <c r="I74" s="77">
        <f t="shared" si="24"/>
        <v>-0.2311015119</v>
      </c>
      <c r="J74" s="86">
        <f t="shared" si="21"/>
        <v>324255779.23377728</v>
      </c>
      <c r="K74" s="82" t="s">
        <v>227</v>
      </c>
      <c r="L74" s="39">
        <f t="shared" si="17"/>
        <v>59.2</v>
      </c>
      <c r="M74" s="77">
        <f t="shared" si="18"/>
        <v>-0.2169312169</v>
      </c>
      <c r="N74" s="86">
        <f t="shared" si="22"/>
        <v>69583453.318399847</v>
      </c>
      <c r="O74" s="82" t="s">
        <v>82</v>
      </c>
      <c r="P74" s="39">
        <f t="shared" si="19"/>
        <v>608</v>
      </c>
      <c r="Q74" s="77">
        <f t="shared" si="20"/>
        <v>-0.2195121951</v>
      </c>
      <c r="R74" s="86">
        <f t="shared" si="23"/>
        <v>11742163.240336441</v>
      </c>
    </row>
    <row r="75" spans="1:18" ht="17.25" thickBot="1">
      <c r="A75" s="40" t="s">
        <v>168</v>
      </c>
      <c r="B75" s="11" t="s">
        <v>169</v>
      </c>
      <c r="C75" s="95">
        <v>186</v>
      </c>
      <c r="D75" s="92">
        <v>-0.15837104069999999</v>
      </c>
      <c r="E75" s="93">
        <v>10161790.708761221</v>
      </c>
      <c r="F75" s="35"/>
      <c r="G75" s="57" t="s">
        <v>231</v>
      </c>
      <c r="H75" s="37">
        <f t="shared" si="15"/>
        <v>226</v>
      </c>
      <c r="I75" s="79">
        <f t="shared" si="24"/>
        <v>-0.24666666670000001</v>
      </c>
      <c r="J75" s="87">
        <f t="shared" si="21"/>
        <v>75765954.832992584</v>
      </c>
      <c r="K75" s="84" t="s">
        <v>236</v>
      </c>
      <c r="L75" s="37">
        <f t="shared" si="17"/>
        <v>71.2</v>
      </c>
      <c r="M75" s="79">
        <f t="shared" si="18"/>
        <v>-0.2311015119</v>
      </c>
      <c r="N75" s="87">
        <f t="shared" si="22"/>
        <v>324255779.23377728</v>
      </c>
      <c r="O75" s="84" t="s">
        <v>231</v>
      </c>
      <c r="P75" s="37">
        <f t="shared" si="19"/>
        <v>226</v>
      </c>
      <c r="Q75" s="79">
        <f t="shared" si="20"/>
        <v>-0.24666666670000001</v>
      </c>
      <c r="R75" s="87">
        <f t="shared" si="23"/>
        <v>75765954.832992584</v>
      </c>
    </row>
    <row r="76" spans="1:18">
      <c r="A76" s="40" t="s">
        <v>262</v>
      </c>
      <c r="B76" s="11" t="s">
        <v>263</v>
      </c>
      <c r="C76" s="95">
        <v>17.899999999999999</v>
      </c>
      <c r="D76" s="92">
        <v>-0.1596244131</v>
      </c>
      <c r="E76" s="93">
        <v>2035286809.5578072</v>
      </c>
      <c r="F76" s="35"/>
      <c r="G76" s="35"/>
      <c r="H76" s="35"/>
      <c r="I76" s="35"/>
    </row>
    <row r="77" spans="1:18">
      <c r="A77" s="40" t="s">
        <v>224</v>
      </c>
      <c r="B77" s="11" t="s">
        <v>225</v>
      </c>
      <c r="C77" s="95">
        <v>5.68</v>
      </c>
      <c r="D77" s="92">
        <v>-0.1610044313</v>
      </c>
      <c r="E77" s="93">
        <v>1910250837.9928391</v>
      </c>
      <c r="F77" s="35"/>
      <c r="G77" s="35"/>
      <c r="H77" s="35"/>
      <c r="I77" s="35"/>
    </row>
    <row r="78" spans="1:18">
      <c r="A78" s="40" t="s">
        <v>184</v>
      </c>
      <c r="B78" s="11" t="s">
        <v>185</v>
      </c>
      <c r="C78" s="95">
        <v>10.9</v>
      </c>
      <c r="D78" s="92">
        <v>-0.16153846150000001</v>
      </c>
      <c r="E78" s="93">
        <v>428582598.88610673</v>
      </c>
      <c r="F78" s="35"/>
      <c r="G78" s="35"/>
      <c r="H78" s="35"/>
      <c r="I78" s="35"/>
    </row>
    <row r="79" spans="1:18">
      <c r="A79" s="40" t="s">
        <v>145</v>
      </c>
      <c r="B79" s="11" t="s">
        <v>146</v>
      </c>
      <c r="C79" s="95">
        <v>6390</v>
      </c>
      <c r="D79" s="92">
        <v>-0.16196721310000001</v>
      </c>
      <c r="E79" s="93">
        <v>521115.77997193002</v>
      </c>
      <c r="F79" s="35"/>
      <c r="G79" s="35"/>
      <c r="H79" s="35"/>
      <c r="I79" s="35"/>
    </row>
    <row r="80" spans="1:18">
      <c r="A80" s="40" t="s">
        <v>125</v>
      </c>
      <c r="B80" s="11" t="s">
        <v>126</v>
      </c>
      <c r="C80" s="95">
        <v>18.899999999999999</v>
      </c>
      <c r="D80" s="92">
        <v>-0.1637168142</v>
      </c>
      <c r="E80" s="93">
        <v>236172790.31189263</v>
      </c>
      <c r="F80" s="35"/>
      <c r="G80" s="35"/>
      <c r="H80" s="35"/>
      <c r="I80" s="35"/>
    </row>
    <row r="81" spans="1:9">
      <c r="A81" s="40" t="s">
        <v>260</v>
      </c>
      <c r="B81" s="11" t="s">
        <v>261</v>
      </c>
      <c r="C81" s="95">
        <v>38.299999999999997</v>
      </c>
      <c r="D81" s="92">
        <v>-0.16557734199999999</v>
      </c>
      <c r="E81" s="93">
        <v>73206092.109140813</v>
      </c>
      <c r="F81" s="35"/>
      <c r="G81" s="35"/>
      <c r="H81" s="35"/>
      <c r="I81" s="35"/>
    </row>
    <row r="82" spans="1:9">
      <c r="A82" s="40" t="s">
        <v>166</v>
      </c>
      <c r="B82" s="11" t="s">
        <v>167</v>
      </c>
      <c r="C82" s="95">
        <v>56.8</v>
      </c>
      <c r="D82" s="92">
        <v>-0.16715542520000001</v>
      </c>
      <c r="E82" s="93">
        <v>124973843.39330052</v>
      </c>
      <c r="F82" s="35"/>
      <c r="G82" s="35"/>
      <c r="H82" s="35"/>
      <c r="I82" s="35"/>
    </row>
    <row r="83" spans="1:9">
      <c r="A83" s="40" t="s">
        <v>64</v>
      </c>
      <c r="B83" s="11" t="s">
        <v>65</v>
      </c>
      <c r="C83" s="95">
        <v>23.2</v>
      </c>
      <c r="D83" s="92">
        <v>-0.16845878140000001</v>
      </c>
      <c r="E83" s="93">
        <v>138834903.17195049</v>
      </c>
      <c r="F83" s="35"/>
      <c r="G83" s="35"/>
      <c r="H83" s="35"/>
      <c r="I83" s="35"/>
    </row>
    <row r="84" spans="1:9">
      <c r="A84" s="40" t="s">
        <v>170</v>
      </c>
      <c r="B84" s="11" t="s">
        <v>171</v>
      </c>
      <c r="C84" s="95">
        <v>2.79</v>
      </c>
      <c r="D84" s="92">
        <v>-0.16964285709999999</v>
      </c>
      <c r="E84" s="93">
        <v>2324500623.8465362</v>
      </c>
      <c r="F84" s="35"/>
      <c r="G84" s="35"/>
      <c r="H84" s="35"/>
      <c r="I84" s="35"/>
    </row>
    <row r="85" spans="1:9">
      <c r="A85" s="40" t="s">
        <v>178</v>
      </c>
      <c r="B85" s="11" t="s">
        <v>179</v>
      </c>
      <c r="C85" s="95">
        <v>1655</v>
      </c>
      <c r="D85" s="92">
        <v>-0.1704260652</v>
      </c>
      <c r="E85" s="93">
        <v>3821399.3879852798</v>
      </c>
      <c r="F85" s="35"/>
      <c r="G85" s="35"/>
      <c r="H85" s="35"/>
      <c r="I85" s="35"/>
    </row>
    <row r="86" spans="1:9">
      <c r="A86" s="40" t="s">
        <v>66</v>
      </c>
      <c r="B86" s="11" t="s">
        <v>67</v>
      </c>
      <c r="C86" s="95">
        <v>2410</v>
      </c>
      <c r="D86" s="92">
        <v>-0.17324185249999999</v>
      </c>
      <c r="E86" s="93">
        <v>1568575.4142753701</v>
      </c>
      <c r="F86" s="35"/>
      <c r="G86" s="35"/>
      <c r="H86" s="35"/>
      <c r="I86" s="35"/>
    </row>
    <row r="87" spans="1:9">
      <c r="A87" s="40" t="s">
        <v>274</v>
      </c>
      <c r="B87" s="11" t="s">
        <v>275</v>
      </c>
      <c r="C87" s="95">
        <v>544</v>
      </c>
      <c r="D87" s="92">
        <v>-0.1732522796</v>
      </c>
      <c r="E87" s="93">
        <v>4311365.6639901996</v>
      </c>
      <c r="F87" s="35"/>
      <c r="G87" s="35"/>
      <c r="H87" s="35"/>
      <c r="I87" s="35"/>
    </row>
    <row r="88" spans="1:9">
      <c r="A88" s="40" t="s">
        <v>220</v>
      </c>
      <c r="B88" s="11" t="s">
        <v>221</v>
      </c>
      <c r="C88" s="95">
        <v>794</v>
      </c>
      <c r="D88" s="92">
        <v>-0.17549325029999999</v>
      </c>
      <c r="E88" s="93">
        <v>23595759.538865469</v>
      </c>
      <c r="F88" s="35"/>
      <c r="G88" s="35"/>
      <c r="H88" s="35"/>
      <c r="I88" s="35"/>
    </row>
    <row r="89" spans="1:9">
      <c r="A89" s="40" t="s">
        <v>245</v>
      </c>
      <c r="B89" s="11" t="s">
        <v>246</v>
      </c>
      <c r="C89" s="95">
        <v>34.200000000000003</v>
      </c>
      <c r="D89" s="92">
        <v>-0.1778846154</v>
      </c>
      <c r="E89" s="93">
        <v>514835945.63928407</v>
      </c>
      <c r="F89" s="35"/>
      <c r="G89" s="35"/>
      <c r="H89" s="35"/>
      <c r="I89" s="35"/>
    </row>
    <row r="90" spans="1:9">
      <c r="A90" s="40" t="s">
        <v>228</v>
      </c>
      <c r="B90" s="11" t="s">
        <v>229</v>
      </c>
      <c r="C90" s="95">
        <v>73.900000000000006</v>
      </c>
      <c r="D90" s="92">
        <v>-0.17888888889999999</v>
      </c>
      <c r="E90" s="93">
        <v>92189811.729958609</v>
      </c>
      <c r="F90" s="35"/>
      <c r="G90" s="35"/>
      <c r="H90" s="35"/>
      <c r="I90" s="35"/>
    </row>
    <row r="91" spans="1:9">
      <c r="A91" s="40" t="s">
        <v>213</v>
      </c>
      <c r="B91" s="11" t="s">
        <v>214</v>
      </c>
      <c r="C91" s="95">
        <v>185</v>
      </c>
      <c r="D91" s="92">
        <v>-0.18141592919999999</v>
      </c>
      <c r="E91" s="93">
        <v>44695271.360080093</v>
      </c>
      <c r="F91" s="35"/>
      <c r="G91" s="35"/>
      <c r="H91" s="35"/>
      <c r="I91" s="35"/>
    </row>
    <row r="92" spans="1:9">
      <c r="A92" s="40" t="s">
        <v>121</v>
      </c>
      <c r="B92" s="11" t="s">
        <v>122</v>
      </c>
      <c r="C92" s="95">
        <v>11.7</v>
      </c>
      <c r="D92" s="92">
        <v>-0.18181818180000001</v>
      </c>
      <c r="E92" s="93">
        <v>586358892.09968936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1730</v>
      </c>
      <c r="D93" s="92">
        <v>-0.1820330969</v>
      </c>
      <c r="E93" s="93">
        <v>3450085.94451713</v>
      </c>
      <c r="F93" s="35"/>
      <c r="G93" s="35"/>
      <c r="H93" s="35"/>
      <c r="I93" s="35"/>
    </row>
    <row r="94" spans="1:9">
      <c r="A94" s="40" t="s">
        <v>198</v>
      </c>
      <c r="B94" s="11" t="s">
        <v>199</v>
      </c>
      <c r="C94" s="95">
        <v>125</v>
      </c>
      <c r="D94" s="92">
        <v>-0.18300653589999999</v>
      </c>
      <c r="E94" s="93">
        <v>27249659.947522569</v>
      </c>
      <c r="F94" s="35"/>
      <c r="G94" s="35"/>
      <c r="H94" s="35"/>
      <c r="I94" s="35"/>
    </row>
    <row r="95" spans="1:9">
      <c r="A95" s="40" t="s">
        <v>241</v>
      </c>
      <c r="B95" s="11" t="s">
        <v>242</v>
      </c>
      <c r="C95" s="95">
        <v>179</v>
      </c>
      <c r="D95" s="92">
        <v>-0.1863636364</v>
      </c>
      <c r="E95" s="93">
        <v>31479196.943171959</v>
      </c>
      <c r="F95" s="35"/>
      <c r="G95" s="35"/>
      <c r="H95" s="35"/>
      <c r="I95" s="35"/>
    </row>
    <row r="96" spans="1:9">
      <c r="A96" s="40" t="s">
        <v>290</v>
      </c>
      <c r="B96" s="11" t="s">
        <v>291</v>
      </c>
      <c r="C96" s="95">
        <v>269</v>
      </c>
      <c r="D96" s="92">
        <v>-0.18731117820000001</v>
      </c>
      <c r="E96" s="93">
        <v>1990440087.9283626</v>
      </c>
      <c r="F96" s="35"/>
      <c r="G96" s="35"/>
      <c r="H96" s="35"/>
      <c r="I96" s="35"/>
    </row>
    <row r="97" spans="1:9">
      <c r="A97" s="40" t="s">
        <v>172</v>
      </c>
      <c r="B97" s="11" t="s">
        <v>173</v>
      </c>
      <c r="C97" s="95">
        <v>79.099999999999994</v>
      </c>
      <c r="D97" s="92">
        <v>-0.18788501029999999</v>
      </c>
      <c r="E97" s="93">
        <v>106604979.47968271</v>
      </c>
      <c r="F97" s="35"/>
      <c r="G97" s="35"/>
      <c r="H97" s="35"/>
      <c r="I97" s="35"/>
    </row>
    <row r="98" spans="1:9">
      <c r="A98" s="40" t="s">
        <v>243</v>
      </c>
      <c r="B98" s="11" t="s">
        <v>244</v>
      </c>
      <c r="C98" s="95">
        <v>819</v>
      </c>
      <c r="D98" s="92">
        <v>-0.18910891090000001</v>
      </c>
      <c r="E98" s="93">
        <v>6762706.7725310298</v>
      </c>
      <c r="F98" s="35"/>
      <c r="G98" s="35"/>
      <c r="H98" s="35"/>
      <c r="I98" s="35"/>
    </row>
    <row r="99" spans="1:9">
      <c r="A99" s="40" t="s">
        <v>270</v>
      </c>
      <c r="B99" s="11" t="s">
        <v>271</v>
      </c>
      <c r="C99" s="95">
        <v>1730</v>
      </c>
      <c r="D99" s="92">
        <v>-0.1896955504</v>
      </c>
      <c r="E99" s="93">
        <v>2730955.9534280598</v>
      </c>
      <c r="F99" s="35"/>
      <c r="G99" s="35"/>
      <c r="H99" s="35"/>
      <c r="I99" s="35"/>
    </row>
    <row r="100" spans="1:9">
      <c r="A100" s="40" t="s">
        <v>192</v>
      </c>
      <c r="B100" s="11" t="s">
        <v>193</v>
      </c>
      <c r="C100" s="95">
        <v>4275</v>
      </c>
      <c r="D100" s="92">
        <v>-0.19110690629999999</v>
      </c>
      <c r="E100" s="93">
        <v>1212390.0346687899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37.200000000000003</v>
      </c>
      <c r="D101" s="92">
        <v>-0.19827586210000001</v>
      </c>
      <c r="E101" s="93">
        <v>521240791.15891862</v>
      </c>
      <c r="F101" s="35"/>
      <c r="G101" s="35"/>
      <c r="H101" s="35"/>
      <c r="I101" s="35"/>
    </row>
    <row r="102" spans="1:9">
      <c r="A102" s="40" t="s">
        <v>207</v>
      </c>
      <c r="B102" s="11" t="s">
        <v>208</v>
      </c>
      <c r="C102" s="95">
        <v>64.900000000000006</v>
      </c>
      <c r="D102" s="92">
        <v>-0.20270270269999999</v>
      </c>
      <c r="E102" s="93">
        <v>79305108.763975337</v>
      </c>
      <c r="F102" s="35"/>
      <c r="G102" s="35"/>
      <c r="H102" s="35"/>
      <c r="I102" s="35"/>
    </row>
    <row r="103" spans="1:9">
      <c r="A103" s="40" t="s">
        <v>218</v>
      </c>
      <c r="B103" s="11" t="s">
        <v>219</v>
      </c>
      <c r="C103" s="95">
        <v>6.65</v>
      </c>
      <c r="D103" s="92">
        <v>-0.2054958184</v>
      </c>
      <c r="E103" s="93">
        <v>1144182003.7295735</v>
      </c>
      <c r="F103" s="35"/>
      <c r="G103" s="35"/>
      <c r="H103" s="35"/>
      <c r="I103" s="35"/>
    </row>
    <row r="104" spans="1:9">
      <c r="A104" s="40" t="s">
        <v>111</v>
      </c>
      <c r="B104" s="11" t="s">
        <v>112</v>
      </c>
      <c r="C104" s="95">
        <v>84.2</v>
      </c>
      <c r="D104" s="92">
        <v>-0.20566037740000001</v>
      </c>
      <c r="E104" s="93">
        <v>181725155.92677996</v>
      </c>
      <c r="F104" s="35"/>
      <c r="G104" s="35"/>
      <c r="H104" s="35"/>
      <c r="I104" s="35"/>
    </row>
    <row r="105" spans="1:9">
      <c r="A105" s="40" t="s">
        <v>200</v>
      </c>
      <c r="B105" s="11" t="s">
        <v>201</v>
      </c>
      <c r="C105" s="95">
        <v>53</v>
      </c>
      <c r="D105" s="92">
        <v>-0.2065868263</v>
      </c>
      <c r="E105" s="93">
        <v>290235570.71833104</v>
      </c>
      <c r="F105" s="35"/>
      <c r="G105" s="35"/>
      <c r="H105" s="35"/>
      <c r="I105" s="35"/>
    </row>
    <row r="106" spans="1:9">
      <c r="A106" s="40" t="s">
        <v>254</v>
      </c>
      <c r="B106" s="11" t="s">
        <v>255</v>
      </c>
      <c r="C106" s="95">
        <v>34.9</v>
      </c>
      <c r="D106" s="92">
        <v>-0.2068181818</v>
      </c>
      <c r="E106" s="93">
        <v>292463843.40177631</v>
      </c>
      <c r="F106" s="35"/>
      <c r="G106" s="35"/>
      <c r="H106" s="35"/>
      <c r="I106" s="35"/>
    </row>
    <row r="107" spans="1:9">
      <c r="A107" s="40" t="s">
        <v>202</v>
      </c>
      <c r="B107" s="11" t="s">
        <v>203</v>
      </c>
      <c r="C107" s="95">
        <v>1930</v>
      </c>
      <c r="D107" s="92">
        <v>-0.20739219710000001</v>
      </c>
      <c r="E107" s="93">
        <v>8300715.3216534397</v>
      </c>
      <c r="F107" s="35"/>
      <c r="G107" s="35"/>
      <c r="H107" s="35"/>
      <c r="I107" s="35"/>
    </row>
    <row r="108" spans="1:9">
      <c r="A108" s="40" t="s">
        <v>247</v>
      </c>
      <c r="B108" s="11" t="s">
        <v>248</v>
      </c>
      <c r="C108" s="95">
        <v>54</v>
      </c>
      <c r="D108" s="92">
        <v>-0.21167883209999999</v>
      </c>
      <c r="E108" s="93">
        <v>119155518.12351567</v>
      </c>
      <c r="F108" s="35"/>
      <c r="G108" s="35"/>
      <c r="H108" s="35"/>
      <c r="I108" s="35"/>
    </row>
    <row r="109" spans="1:9">
      <c r="A109" s="40" t="s">
        <v>276</v>
      </c>
      <c r="B109" s="11" t="s">
        <v>277</v>
      </c>
      <c r="C109" s="95">
        <v>41.6</v>
      </c>
      <c r="D109" s="92">
        <v>-0.21361058599999999</v>
      </c>
      <c r="E109" s="41">
        <v>207766644.97873375</v>
      </c>
    </row>
    <row r="110" spans="1:9">
      <c r="A110" s="40" t="s">
        <v>226</v>
      </c>
      <c r="B110" s="11" t="s">
        <v>227</v>
      </c>
      <c r="C110" s="95">
        <v>59.2</v>
      </c>
      <c r="D110" s="92">
        <v>-0.2169312169</v>
      </c>
      <c r="E110" s="41">
        <v>69583453.318399847</v>
      </c>
    </row>
    <row r="111" spans="1:9">
      <c r="A111" s="40" t="s">
        <v>81</v>
      </c>
      <c r="B111" s="11" t="s">
        <v>82</v>
      </c>
      <c r="C111" s="95">
        <v>608</v>
      </c>
      <c r="D111" s="92">
        <v>-0.2195121951</v>
      </c>
      <c r="E111" s="41">
        <v>11742163.240336441</v>
      </c>
    </row>
    <row r="112" spans="1:9">
      <c r="A112" s="40" t="s">
        <v>235</v>
      </c>
      <c r="B112" s="11" t="s">
        <v>236</v>
      </c>
      <c r="C112" s="95">
        <v>71.2</v>
      </c>
      <c r="D112" s="92">
        <v>-0.2311015119</v>
      </c>
      <c r="E112" s="41">
        <v>324255779.23377728</v>
      </c>
    </row>
    <row r="113" spans="1:5">
      <c r="A113" s="40" t="s">
        <v>230</v>
      </c>
      <c r="B113" s="11" t="s">
        <v>231</v>
      </c>
      <c r="C113" s="95">
        <v>226</v>
      </c>
      <c r="D113" s="92">
        <v>-0.24666666670000001</v>
      </c>
      <c r="E113" s="41">
        <v>75765954.832992584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D3" sqref="D3:F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1" t="str">
        <f>TEXT(투자전략!$G$1, "[$-ko-KR]yyyy년 mm월") &amp; " 총결산"</f>
        <v>2021년 06월 총결산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3"/>
    </row>
    <row r="2" spans="1:15" ht="16.5" customHeight="1" thickBot="1">
      <c r="A2" s="257" t="s">
        <v>314</v>
      </c>
      <c r="B2" s="258"/>
      <c r="C2" s="258"/>
      <c r="D2" s="249" t="s">
        <v>310</v>
      </c>
      <c r="E2" s="249"/>
      <c r="F2" s="250"/>
      <c r="G2" s="251" t="s">
        <v>311</v>
      </c>
      <c r="H2" s="252"/>
      <c r="I2" s="253"/>
      <c r="J2" s="248" t="s">
        <v>312</v>
      </c>
      <c r="K2" s="249"/>
      <c r="L2" s="249"/>
      <c r="M2" s="249" t="s">
        <v>313</v>
      </c>
      <c r="N2" s="249"/>
      <c r="O2" s="250"/>
    </row>
    <row r="3" spans="1:15" ht="16.5" customHeight="1">
      <c r="A3" s="328">
        <v>1</v>
      </c>
      <c r="B3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59"/>
      <c r="D3" s="257" t="s">
        <v>315</v>
      </c>
      <c r="E3" s="258"/>
      <c r="F3" s="259"/>
      <c r="G3" s="257" t="s">
        <v>322</v>
      </c>
      <c r="H3" s="258"/>
      <c r="I3" s="259"/>
      <c r="J3" s="257" t="s">
        <v>329</v>
      </c>
      <c r="K3" s="258"/>
      <c r="L3" s="259"/>
      <c r="M3" s="257" t="s">
        <v>336</v>
      </c>
      <c r="N3" s="258"/>
      <c r="O3" s="259"/>
    </row>
    <row r="4" spans="1:15" ht="16.5" customHeight="1" thickBot="1">
      <c r="A4" s="329"/>
      <c r="B4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135,993 KRW (6.80%)</v>
      </c>
      <c r="C4" s="265"/>
      <c r="D4" s="263" t="str">
        <f ca="1" xml:space="preserve"> TEXT($F$92, "#,##0") &amp; " KRW (" &amp; TEXT($E$92, "0.00%)")</f>
        <v>135,993 KRW (6.80%)</v>
      </c>
      <c r="E4" s="264"/>
      <c r="F4" s="265"/>
      <c r="G4" s="263" t="str">
        <f ca="1" xml:space="preserve"> TEXT($I$92, "#,##0") &amp; " KRW (" &amp; TEXT($H$92, "0.00%)")</f>
        <v>-479,112 KRW (-23.96%)</v>
      </c>
      <c r="H4" s="264"/>
      <c r="I4" s="265"/>
      <c r="J4" s="263" t="str">
        <f ca="1" xml:space="preserve"> TEXT($L$92, "#,##0") &amp; " KRW (" &amp; TEXT($K$92, "0.00%)")</f>
        <v>-818,529 KRW (-40.93%)</v>
      </c>
      <c r="K4" s="264"/>
      <c r="L4" s="265"/>
      <c r="M4" s="263" t="str">
        <f ca="1" xml:space="preserve"> TEXT($O$92, "#,##0") &amp; " KRW (" &amp; TEXT($N$92, "0.00%)")</f>
        <v>-1,008,205 KRW (-50.41%)</v>
      </c>
      <c r="N4" s="264"/>
      <c r="O4" s="265"/>
    </row>
    <row r="5" spans="1:15" ht="16.5" customHeight="1">
      <c r="A5" s="328">
        <v>2</v>
      </c>
      <c r="B5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59"/>
      <c r="D5" s="257" t="s">
        <v>316</v>
      </c>
      <c r="E5" s="258"/>
      <c r="F5" s="259"/>
      <c r="G5" s="257" t="s">
        <v>323</v>
      </c>
      <c r="H5" s="258"/>
      <c r="I5" s="259"/>
      <c r="J5" s="257" t="s">
        <v>330</v>
      </c>
      <c r="K5" s="258"/>
      <c r="L5" s="259"/>
      <c r="M5" s="257" t="s">
        <v>337</v>
      </c>
      <c r="N5" s="258"/>
      <c r="O5" s="259"/>
    </row>
    <row r="6" spans="1:15" ht="16.5" customHeight="1" thickBot="1">
      <c r="A6" s="329"/>
      <c r="B6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83,438 KRW (4.17%)</v>
      </c>
      <c r="C6" s="265"/>
      <c r="D6" s="263" t="str">
        <f ca="1" xml:space="preserve"> TEXT($F$130, "#,##0") &amp; " KRW (" &amp; TEXT($E$130, "0.00%)")</f>
        <v>-158,240 KRW (-7.91%)</v>
      </c>
      <c r="E6" s="264"/>
      <c r="F6" s="265"/>
      <c r="G6" s="263" t="str">
        <f ca="1" xml:space="preserve"> TEXT($I$130, "#,##0") &amp; " KRW (" &amp; TEXT($H$130, "0.00%)")</f>
        <v>-686,418 KRW (-34.32%)</v>
      </c>
      <c r="H6" s="264"/>
      <c r="I6" s="265"/>
      <c r="J6" s="263" t="str">
        <f ca="1" xml:space="preserve"> TEXT($L$130, "#,##0") &amp; " KRW (" &amp; TEXT($K$130, "0.00%)")</f>
        <v>-930,990 KRW (-46.55%)</v>
      </c>
      <c r="K6" s="264"/>
      <c r="L6" s="265"/>
      <c r="M6" s="263" t="str">
        <f ca="1" xml:space="preserve"> TEXT($O$130, "#,##0") &amp; " KRW (" &amp; TEXT($N$130, "0.00%)")</f>
        <v>-975,495 KRW (-48.77%)</v>
      </c>
      <c r="N6" s="264"/>
      <c r="O6" s="265"/>
    </row>
    <row r="7" spans="1:15" ht="16.5" customHeight="1">
      <c r="A7" s="328">
        <v>3</v>
      </c>
      <c r="B7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59"/>
      <c r="D7" s="257" t="s">
        <v>317</v>
      </c>
      <c r="E7" s="258"/>
      <c r="F7" s="259"/>
      <c r="G7" s="257" t="s">
        <v>324</v>
      </c>
      <c r="H7" s="258"/>
      <c r="I7" s="259"/>
      <c r="J7" s="257" t="s">
        <v>331</v>
      </c>
      <c r="K7" s="258"/>
      <c r="L7" s="259"/>
      <c r="M7" s="257" t="s">
        <v>338</v>
      </c>
      <c r="N7" s="258"/>
      <c r="O7" s="259"/>
    </row>
    <row r="8" spans="1:15" ht="16.5" customHeight="1" thickBot="1">
      <c r="A8" s="329"/>
      <c r="B8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5,688 KRW (0.58%)</v>
      </c>
      <c r="C8" s="265"/>
      <c r="D8" s="263" t="str">
        <f ca="1" xml:space="preserve"> TEXT($F$206, "#,##0") &amp; " KRW (" &amp; TEXT($E$206, "0.00%)")</f>
        <v>-48,071 KRW (-2.40%)</v>
      </c>
      <c r="E8" s="264"/>
      <c r="F8" s="265"/>
      <c r="G8" s="263" t="str">
        <f ca="1" xml:space="preserve"> TEXT($I$206, "#,##0") &amp; " KRW (" &amp; TEXT($H$206, "0.00%)")</f>
        <v>-435,690 KRW (-21.78%)</v>
      </c>
      <c r="H8" s="264"/>
      <c r="I8" s="265"/>
      <c r="J8" s="263" t="str">
        <f ca="1" xml:space="preserve"> TEXT($L$206, "#,##0") &amp; " KRW (" &amp; TEXT($K$206, "0.00%)")</f>
        <v>-1,033,526 KRW (-51.68%)</v>
      </c>
      <c r="K8" s="264"/>
      <c r="L8" s="265"/>
      <c r="M8" s="263" t="str">
        <f ca="1" xml:space="preserve"> TEXT($O$206, "#,##0") &amp; " KRW (" &amp; TEXT($N$206, "0.00%)")</f>
        <v>-1,294,980 KRW (-64.75%)</v>
      </c>
      <c r="N8" s="264"/>
      <c r="O8" s="265"/>
    </row>
    <row r="9" spans="1:15" ht="16.5" customHeight="1">
      <c r="A9" s="328">
        <v>4</v>
      </c>
      <c r="B9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59"/>
      <c r="D9" s="257" t="s">
        <v>318</v>
      </c>
      <c r="E9" s="258"/>
      <c r="F9" s="259"/>
      <c r="G9" s="257" t="s">
        <v>325</v>
      </c>
      <c r="H9" s="258"/>
      <c r="I9" s="259"/>
      <c r="J9" s="257" t="s">
        <v>332</v>
      </c>
      <c r="K9" s="258"/>
      <c r="L9" s="259"/>
      <c r="M9" s="257" t="s">
        <v>339</v>
      </c>
      <c r="N9" s="258"/>
      <c r="O9" s="259"/>
    </row>
    <row r="10" spans="1:15" ht="16.5" customHeight="1" thickBot="1">
      <c r="A10" s="329"/>
      <c r="B10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-48,071 KRW (-2.40%)</v>
      </c>
      <c r="C10" s="265"/>
      <c r="D10" s="263" t="str">
        <f ca="1" xml:space="preserve"> TEXT($F$244, "#,##0") &amp; " KRW (" &amp; TEXT($E$244, "0.00%)")</f>
        <v>-209,281 KRW (-10.46%)</v>
      </c>
      <c r="E10" s="264"/>
      <c r="F10" s="265"/>
      <c r="G10" s="263" t="str">
        <f ca="1" xml:space="preserve"> TEXT($I$244, "#,##0") &amp; " KRW (" &amp; TEXT($H$244, "0.00%)")</f>
        <v>-351,749 KRW (-17.59%)</v>
      </c>
      <c r="H10" s="264"/>
      <c r="I10" s="265"/>
      <c r="J10" s="263" t="str">
        <f ca="1" xml:space="preserve"> TEXT($L$244, "#,##0") &amp; " KRW (" &amp; TEXT($K$244, "0.00%)")</f>
        <v>-681,204 KRW (-34.06%)</v>
      </c>
      <c r="K10" s="264"/>
      <c r="L10" s="265"/>
      <c r="M10" s="263" t="str">
        <f ca="1" xml:space="preserve"> TEXT($O$244, "#,##0") &amp; " KRW (" &amp; TEXT($N$244, "0.00%)")</f>
        <v>-837,938 KRW (-41.90%)</v>
      </c>
      <c r="N10" s="264"/>
      <c r="O10" s="265"/>
    </row>
    <row r="11" spans="1:15" ht="16.5" customHeight="1">
      <c r="A11" s="328">
        <v>5</v>
      </c>
      <c r="B11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실거래종목</v>
      </c>
      <c r="C11" s="259"/>
      <c r="D11" s="257" t="s">
        <v>319</v>
      </c>
      <c r="E11" s="258"/>
      <c r="F11" s="259"/>
      <c r="G11" s="257" t="s">
        <v>326</v>
      </c>
      <c r="H11" s="258"/>
      <c r="I11" s="259"/>
      <c r="J11" s="257" t="s">
        <v>333</v>
      </c>
      <c r="K11" s="258"/>
      <c r="L11" s="259"/>
      <c r="M11" s="257" t="s">
        <v>340</v>
      </c>
      <c r="N11" s="258"/>
      <c r="O11" s="259"/>
    </row>
    <row r="12" spans="1:15" ht="16.5" customHeight="1" thickBot="1">
      <c r="A12" s="329"/>
      <c r="B12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-127,272 KRW (-12.96%)</v>
      </c>
      <c r="C12" s="265"/>
      <c r="D12" s="263" t="str">
        <f ca="1" xml:space="preserve"> TEXT($F$168, "#,##0") &amp; " KRW (" &amp; TEXT($E$168, "0.00%)")</f>
        <v>83,438 KRW (4.17%)</v>
      </c>
      <c r="E12" s="264"/>
      <c r="F12" s="265"/>
      <c r="G12" s="263" t="str">
        <f ca="1" xml:space="preserve"> TEXT($I$168, "#,##0") &amp; " KRW (" &amp; TEXT($H$168, "0.00%)")</f>
        <v>-687,004 KRW (-34.35%)</v>
      </c>
      <c r="H12" s="264"/>
      <c r="I12" s="265"/>
      <c r="J12" s="263" t="str">
        <f ca="1" xml:space="preserve"> TEXT($L$168, "#,##0") &amp; " KRW (" &amp; TEXT($K$168, "0.00%)")</f>
        <v>-969,042 KRW (-48.45%)</v>
      </c>
      <c r="K12" s="264"/>
      <c r="L12" s="265"/>
      <c r="M12" s="263" t="str">
        <f ca="1" xml:space="preserve"> TEXT($O$168, "#,##0") &amp; " KRW (" &amp; TEXT($N$168, "0.00%)")</f>
        <v>-1,035,749 KRW (-51.79%)</v>
      </c>
      <c r="N12" s="264"/>
      <c r="O12" s="265"/>
    </row>
    <row r="13" spans="1:15" ht="16.5" customHeight="1">
      <c r="A13" s="328">
        <v>6</v>
      </c>
      <c r="B13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59"/>
      <c r="D13" s="257" t="s">
        <v>320</v>
      </c>
      <c r="E13" s="258"/>
      <c r="F13" s="259"/>
      <c r="G13" s="257" t="s">
        <v>327</v>
      </c>
      <c r="H13" s="258"/>
      <c r="I13" s="259"/>
      <c r="J13" s="257" t="s">
        <v>334</v>
      </c>
      <c r="K13" s="258"/>
      <c r="L13" s="259"/>
      <c r="M13" s="257" t="s">
        <v>341</v>
      </c>
      <c r="N13" s="258"/>
      <c r="O13" s="259"/>
    </row>
    <row r="14" spans="1:15" ht="16.5" customHeight="1" thickBot="1">
      <c r="A14" s="329"/>
      <c r="B14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-158,240 KRW (-7.91%)</v>
      </c>
      <c r="C14" s="265"/>
      <c r="D14" s="263" t="str">
        <f ca="1" xml:space="preserve"> TEXT($F$282, "#,##0") &amp; " KRW (" &amp; TEXT($E$282, "0.00%)")</f>
        <v>-424,569 KRW (-21.23%)</v>
      </c>
      <c r="E14" s="264"/>
      <c r="F14" s="265"/>
      <c r="G14" s="263" t="str">
        <f ca="1" xml:space="preserve"> TEXT($I$282, "#,##0") &amp; " KRW (" &amp; TEXT($H$282, "0.00%)")</f>
        <v>-553,252 KRW (-27.66%)</v>
      </c>
      <c r="H14" s="264"/>
      <c r="I14" s="265"/>
      <c r="J14" s="263" t="str">
        <f ca="1" xml:space="preserve"> TEXT($L$282, "#,##0") &amp; " KRW (" &amp; TEXT($K$282, "0.00%)")</f>
        <v>-1,202,867 KRW (-60.14%)</v>
      </c>
      <c r="K14" s="264"/>
      <c r="L14" s="265"/>
      <c r="M14" s="263" t="str">
        <f ca="1" xml:space="preserve"> TEXT($O$282, "#,##0") &amp; " KRW (" &amp; TEXT($N$282, "0.00%)")</f>
        <v>-1,375,494 KRW (-68.77%)</v>
      </c>
      <c r="N14" s="264"/>
      <c r="O14" s="265"/>
    </row>
    <row r="15" spans="1:15" ht="16.5" customHeight="1">
      <c r="A15" s="328">
        <v>7</v>
      </c>
      <c r="B15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Bottom20</v>
      </c>
      <c r="C15" s="259"/>
      <c r="D15" s="257" t="s">
        <v>321</v>
      </c>
      <c r="E15" s="258"/>
      <c r="F15" s="259"/>
      <c r="G15" s="257" t="s">
        <v>328</v>
      </c>
      <c r="H15" s="258"/>
      <c r="I15" s="259"/>
      <c r="J15" s="257" t="s">
        <v>335</v>
      </c>
      <c r="K15" s="258"/>
      <c r="L15" s="259"/>
      <c r="M15" s="257" t="s">
        <v>342</v>
      </c>
      <c r="N15" s="258"/>
      <c r="O15" s="259"/>
    </row>
    <row r="16" spans="1:15" ht="16.5" customHeight="1" thickBot="1">
      <c r="A16" s="329"/>
      <c r="B16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-209,281 KRW (-10.46%)</v>
      </c>
      <c r="C16" s="265"/>
      <c r="D16" s="263" t="str">
        <f ca="1" xml:space="preserve"> TEXT($F$54, "#,##0") &amp; " KRW (" &amp; TEXT($E$54, "0.00%)")</f>
        <v>5,688 KRW (0.58%)</v>
      </c>
      <c r="E16" s="264"/>
      <c r="F16" s="265"/>
      <c r="G16" s="263" t="str">
        <f ca="1" xml:space="preserve"> TEXT($I$54, "#,##0") &amp; " KRW (" &amp; TEXT($H$54, "0.00%)")</f>
        <v>-127,272 KRW (-12.96%)</v>
      </c>
      <c r="H16" s="264"/>
      <c r="I16" s="265"/>
      <c r="J16" s="263" t="str">
        <f ca="1" xml:space="preserve"> TEXT($L$54, "#,##0") &amp; " KRW (" &amp; TEXT($K$54, "0.00%)")</f>
        <v>-228,832 KRW (-23.31%)</v>
      </c>
      <c r="K16" s="264"/>
      <c r="L16" s="265"/>
      <c r="M16" s="263" t="str">
        <f ca="1" xml:space="preserve"> TEXT($O$54, "#,##0") &amp; " KRW (" &amp; TEXT($N$54, "0.00%)")</f>
        <v>-270,688 KRW (-27.57%)</v>
      </c>
      <c r="N16" s="264"/>
      <c r="O16" s="265"/>
    </row>
    <row r="18" spans="1:15" ht="16.5" customHeight="1" thickBot="1"/>
    <row r="19" spans="1:15" ht="16.5" customHeight="1" thickBot="1">
      <c r="A19" s="248" t="str">
        <f>TEXT(투자전략!$G$1, "[$-ko-KR]yyyy년 mm월 ") &amp; "실거래 월말결산"</f>
        <v>2021년 06월 실거래 월말결산</v>
      </c>
      <c r="B19" s="249"/>
      <c r="C19" s="249"/>
      <c r="D19" s="249"/>
      <c r="E19" s="249"/>
      <c r="F19" s="249"/>
      <c r="G19" s="249"/>
      <c r="H19" s="249"/>
      <c r="I19" s="249"/>
      <c r="J19" s="249"/>
      <c r="K19" s="249"/>
      <c r="L19" s="249"/>
      <c r="M19" s="249"/>
      <c r="N19" s="249"/>
      <c r="O19" s="250"/>
    </row>
    <row r="20" spans="1:15" ht="16.5" customHeight="1" thickBot="1">
      <c r="A20" s="309" t="s">
        <v>309</v>
      </c>
      <c r="B20" s="263" t="s">
        <v>307</v>
      </c>
      <c r="C20" s="265"/>
      <c r="D20" s="263" t="s">
        <v>299</v>
      </c>
      <c r="E20" s="264"/>
      <c r="F20" s="265"/>
      <c r="G20" s="263" t="s">
        <v>300</v>
      </c>
      <c r="H20" s="264"/>
      <c r="I20" s="265"/>
      <c r="J20" s="263" t="s">
        <v>301</v>
      </c>
      <c r="K20" s="264"/>
      <c r="L20" s="265"/>
      <c r="M20" s="263" t="s">
        <v>302</v>
      </c>
      <c r="N20" s="264"/>
      <c r="O20" s="265"/>
    </row>
    <row r="21" spans="1:15" ht="16.5" customHeight="1" thickBot="1">
      <c r="A21" s="313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1956253.9010414381</v>
      </c>
      <c r="E42" s="79">
        <f t="shared" ca="1" si="2"/>
        <v>-2.1873049479280971E-2</v>
      </c>
      <c r="F42" s="138">
        <f t="shared" ca="1" si="3"/>
        <v>-43746.098958561925</v>
      </c>
      <c r="G42" s="140">
        <f t="shared" ca="1" si="4"/>
        <v>1846622.556969404</v>
      </c>
      <c r="H42" s="79">
        <f t="shared" ca="1" si="5"/>
        <v>-7.6688721515298042E-2</v>
      </c>
      <c r="I42" s="138">
        <f t="shared" ca="1" si="6"/>
        <v>-153377.44303059616</v>
      </c>
      <c r="J42" s="140">
        <f t="shared" ca="1" si="7"/>
        <v>1773778.762122428</v>
      </c>
      <c r="K42" s="79">
        <f t="shared" ca="1" si="8"/>
        <v>-0.11311061893878591</v>
      </c>
      <c r="L42" s="138">
        <f t="shared" ca="1" si="9"/>
        <v>-226221.23787757184</v>
      </c>
      <c r="M42" s="140">
        <f t="shared" ca="1" si="10"/>
        <v>1804248.6808207827</v>
      </c>
      <c r="N42" s="79">
        <f t="shared" ca="1" si="11"/>
        <v>-9.7875659589608643E-2</v>
      </c>
      <c r="O42" s="138">
        <f t="shared" ca="1" si="12"/>
        <v>-195751.31917921736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>
        <f t="shared" ca="1" si="0"/>
        <v>2000000</v>
      </c>
      <c r="D43" s="142">
        <f t="shared" ca="1" si="1"/>
        <v>2000000</v>
      </c>
      <c r="E43" s="76">
        <f t="shared" ca="1" si="2"/>
        <v>0</v>
      </c>
      <c r="F43" s="141">
        <f t="shared" ca="1" si="3"/>
        <v>0</v>
      </c>
      <c r="G43" s="142">
        <f t="shared" ca="1" si="4"/>
        <v>2000000</v>
      </c>
      <c r="H43" s="76">
        <f t="shared" ca="1" si="5"/>
        <v>0</v>
      </c>
      <c r="I43" s="141">
        <f t="shared" ca="1" si="6"/>
        <v>0</v>
      </c>
      <c r="J43" s="142">
        <f t="shared" ca="1" si="7"/>
        <v>2000000</v>
      </c>
      <c r="K43" s="76">
        <f t="shared" ca="1" si="8"/>
        <v>0</v>
      </c>
      <c r="L43" s="141">
        <f t="shared" ca="1" si="9"/>
        <v>0</v>
      </c>
      <c r="M43" s="142">
        <f t="shared" ca="1" si="10"/>
        <v>2000000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7" t="s">
        <v>308</v>
      </c>
      <c r="B53" s="259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63"/>
      <c r="B54" s="265"/>
      <c r="C54" s="136">
        <f ca="1">SUM(C22:C52)</f>
        <v>21600000</v>
      </c>
      <c r="D54" s="140">
        <f ca="1">SUM(D22:D52)</f>
        <v>21605687.546905383</v>
      </c>
      <c r="E54" s="79">
        <f ca="1">IFERROR(F54 / (SUM($C22:$C52) / COUNT($C22:$C52)), 0)</f>
        <v>5.7928718480789853E-3</v>
      </c>
      <c r="F54" s="138">
        <f ca="1">SUM(F22:F52)</f>
        <v>5687.54690538664</v>
      </c>
      <c r="G54" s="140">
        <f ca="1">SUM(G22:G52)</f>
        <v>21472728.349309478</v>
      </c>
      <c r="H54" s="79">
        <f ca="1">IFERROR(I54 / (SUM($C22:$C52) / COUNT($C22:$C52)), 0)</f>
        <v>-0.12962853311072192</v>
      </c>
      <c r="I54" s="138">
        <f ca="1">SUM(I22:I52)</f>
        <v>-127271.65069052698</v>
      </c>
      <c r="J54" s="140">
        <f ca="1">SUM(J22:J52)</f>
        <v>21371168.416350849</v>
      </c>
      <c r="K54" s="79">
        <f ca="1">IFERROR(L54 / (SUM($C22:$C52) / COUNT($C22:$C52)), 0)</f>
        <v>-0.23306920556857846</v>
      </c>
      <c r="L54" s="138">
        <f ca="1">SUM(L22:L52)</f>
        <v>-228831.58364914975</v>
      </c>
      <c r="M54" s="140">
        <f ca="1">SUM(M22:M52)</f>
        <v>21329312.350979418</v>
      </c>
      <c r="N54" s="79">
        <f ca="1">IFERROR(O54 / (SUM($C22:$C52) / COUNT($C22:$C52)), 0)</f>
        <v>-0.27570038326170271</v>
      </c>
      <c r="O54" s="138">
        <f ca="1">SUM(O22:O52)</f>
        <v>-270687.64902058081</v>
      </c>
    </row>
    <row r="56" spans="1:15" ht="16.5" customHeight="1" thickBot="1"/>
    <row r="57" spans="1:15" ht="16.5" customHeight="1" thickBot="1">
      <c r="A57" s="248" t="str">
        <f>TEXT(투자전략!$G$1, "[$-ko-KR]yyyy년 mm월 ") &amp; "[엽전코인] 전일대비 상승률 Top20 월말결산"</f>
        <v>2021년 06월 [엽전코인] 전일대비 상승률 Top20 월말결산</v>
      </c>
      <c r="B57" s="249"/>
      <c r="C57" s="249"/>
      <c r="D57" s="249"/>
      <c r="E57" s="249"/>
      <c r="F57" s="249"/>
      <c r="G57" s="249"/>
      <c r="H57" s="249"/>
      <c r="I57" s="249"/>
      <c r="J57" s="249"/>
      <c r="K57" s="249"/>
      <c r="L57" s="249"/>
      <c r="M57" s="249"/>
      <c r="N57" s="249"/>
      <c r="O57" s="250"/>
    </row>
    <row r="58" spans="1:15" ht="16.5" customHeight="1" thickBot="1">
      <c r="A58" s="309" t="s">
        <v>309</v>
      </c>
      <c r="B58" s="263" t="s">
        <v>307</v>
      </c>
      <c r="C58" s="265"/>
      <c r="D58" s="263" t="s">
        <v>299</v>
      </c>
      <c r="E58" s="264"/>
      <c r="F58" s="265"/>
      <c r="G58" s="263" t="s">
        <v>300</v>
      </c>
      <c r="H58" s="264"/>
      <c r="I58" s="265"/>
      <c r="J58" s="263" t="s">
        <v>301</v>
      </c>
      <c r="K58" s="264"/>
      <c r="L58" s="265"/>
      <c r="M58" s="263" t="s">
        <v>302</v>
      </c>
      <c r="N58" s="264"/>
      <c r="O58" s="265"/>
    </row>
    <row r="59" spans="1:15" ht="16.5" customHeight="1" thickBot="1">
      <c r="A59" s="313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1949873.639297242</v>
      </c>
      <c r="E80" s="77">
        <f t="shared" ca="1" si="15"/>
        <v>-2.5063180351379017E-2</v>
      </c>
      <c r="F80" s="137">
        <f t="shared" ca="1" si="16"/>
        <v>-50126.360702758036</v>
      </c>
      <c r="G80" s="139">
        <f t="shared" ca="1" si="17"/>
        <v>1838834.9033107618</v>
      </c>
      <c r="H80" s="77">
        <f t="shared" ca="1" si="18"/>
        <v>-8.0582548344619115E-2</v>
      </c>
      <c r="I80" s="137">
        <f t="shared" ca="1" si="19"/>
        <v>-161165.0966892383</v>
      </c>
      <c r="J80" s="139">
        <f t="shared" ca="1" si="20"/>
        <v>1762908.8244138025</v>
      </c>
      <c r="K80" s="77">
        <f t="shared" ca="1" si="21"/>
        <v>-0.1185455877930988</v>
      </c>
      <c r="L80" s="137">
        <f t="shared" ca="1" si="22"/>
        <v>-237091.17558619758</v>
      </c>
      <c r="M80" s="139">
        <f t="shared" ca="1" si="23"/>
        <v>1794207.0985530794</v>
      </c>
      <c r="N80" s="77">
        <f t="shared" ca="1" si="24"/>
        <v>-0.10289645072346029</v>
      </c>
      <c r="O80" s="137">
        <f t="shared" ca="1" si="25"/>
        <v>-205792.90144692067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>
        <f t="shared" ca="1" si="13"/>
        <v>2000000</v>
      </c>
      <c r="D81" s="142">
        <f t="shared" ca="1" si="14"/>
        <v>2000000</v>
      </c>
      <c r="E81" s="76">
        <f t="shared" ca="1" si="15"/>
        <v>0</v>
      </c>
      <c r="F81" s="141">
        <f t="shared" ca="1" si="16"/>
        <v>0</v>
      </c>
      <c r="G81" s="142">
        <f t="shared" ca="1" si="17"/>
        <v>2000000</v>
      </c>
      <c r="H81" s="76">
        <f t="shared" ca="1" si="18"/>
        <v>0</v>
      </c>
      <c r="I81" s="141">
        <f t="shared" ca="1" si="19"/>
        <v>0</v>
      </c>
      <c r="J81" s="142">
        <f t="shared" ca="1" si="20"/>
        <v>2000000</v>
      </c>
      <c r="K81" s="76">
        <f t="shared" ca="1" si="21"/>
        <v>0</v>
      </c>
      <c r="L81" s="141">
        <f t="shared" ca="1" si="22"/>
        <v>0</v>
      </c>
      <c r="M81" s="142">
        <f t="shared" ca="1" si="23"/>
        <v>2000000</v>
      </c>
      <c r="N81" s="76">
        <f t="shared" ca="1" si="24"/>
        <v>0</v>
      </c>
      <c r="O81" s="141">
        <f t="shared" ca="1" si="25"/>
        <v>0</v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7" t="s">
        <v>308</v>
      </c>
      <c r="B91" s="259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63"/>
      <c r="B92" s="265"/>
      <c r="C92" s="136">
        <f ca="1">SUM(C60:C90)</f>
        <v>44000000</v>
      </c>
      <c r="D92" s="140">
        <f ca="1">SUM(D60:D90)</f>
        <v>44135992.960466743</v>
      </c>
      <c r="E92" s="79">
        <f ca="1">IFERROR(F92 / (SUM($C60:$C90) / COUNT($C60:$C90)), 0)</f>
        <v>6.7996480233379009E-2</v>
      </c>
      <c r="F92" s="138">
        <f ca="1">SUM(F60:F90)</f>
        <v>135992.96046675803</v>
      </c>
      <c r="G92" s="140">
        <f ca="1">SUM(G60:G90)</f>
        <v>43520887.58754757</v>
      </c>
      <c r="H92" s="79">
        <f ca="1">IFERROR(I92 / (SUM($C60:$C90) / COUNT($C60:$C90)), 0)</f>
        <v>-0.23955620622621301</v>
      </c>
      <c r="I92" s="138">
        <f ca="1">SUM(I60:I90)</f>
        <v>-479112.41245242604</v>
      </c>
      <c r="J92" s="140">
        <f ca="1">SUM(J60:J90)</f>
        <v>43181471.160572052</v>
      </c>
      <c r="K92" s="79">
        <f ca="1">IFERROR(L92 / (SUM($C60:$C90) / COUNT($C60:$C90)), 0)</f>
        <v>-0.40926441971397409</v>
      </c>
      <c r="L92" s="138">
        <f ca="1">SUM(L60:L90)</f>
        <v>-818528.83942794823</v>
      </c>
      <c r="M92" s="140">
        <f ca="1">SUM(M60:M90)</f>
        <v>42991795.008448847</v>
      </c>
      <c r="N92" s="79">
        <f ca="1">IFERROR(O92 / (SUM($C60:$C90) / COUNT($C60:$C90)), 0)</f>
        <v>-0.50410249577557242</v>
      </c>
      <c r="O92" s="138">
        <f ca="1">SUM(O60:O90)</f>
        <v>-1008204.9915511447</v>
      </c>
    </row>
    <row r="94" spans="1:15" ht="16.5" customHeight="1" thickBot="1"/>
    <row r="95" spans="1:15" ht="16.5" customHeight="1" thickBot="1">
      <c r="A95" s="248" t="str">
        <f>TEXT(투자전략!$G$1, "[$-ko-KR]yyyy년 mm월 ") &amp; "[동전코인] 전일대비 상승률 Top20 월말결산"</f>
        <v>2021년 06월 [동전코인] 전일대비 상승률 Top20 월말결산</v>
      </c>
      <c r="B95" s="249"/>
      <c r="C95" s="249"/>
      <c r="D95" s="249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50"/>
    </row>
    <row r="96" spans="1:15" ht="16.5" customHeight="1" thickBot="1">
      <c r="A96" s="309" t="s">
        <v>309</v>
      </c>
      <c r="B96" s="263" t="s">
        <v>307</v>
      </c>
      <c r="C96" s="265"/>
      <c r="D96" s="263" t="s">
        <v>299</v>
      </c>
      <c r="E96" s="264"/>
      <c r="F96" s="265"/>
      <c r="G96" s="263" t="s">
        <v>300</v>
      </c>
      <c r="H96" s="264"/>
      <c r="I96" s="265"/>
      <c r="J96" s="263" t="s">
        <v>301</v>
      </c>
      <c r="K96" s="264"/>
      <c r="L96" s="265"/>
      <c r="M96" s="263" t="s">
        <v>302</v>
      </c>
      <c r="N96" s="264"/>
      <c r="O96" s="265"/>
    </row>
    <row r="97" spans="1:15" ht="16.5" customHeight="1" thickBot="1">
      <c r="A97" s="313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1916812.7873851294</v>
      </c>
      <c r="E118" s="77">
        <f t="shared" ca="1" si="28"/>
        <v>-4.1593606307435402E-2</v>
      </c>
      <c r="F118" s="137">
        <f t="shared" ca="1" si="29"/>
        <v>-83187.21261487079</v>
      </c>
      <c r="G118" s="139">
        <f t="shared" ca="1" si="30"/>
        <v>1810766.9881693225</v>
      </c>
      <c r="H118" s="77">
        <f t="shared" ca="1" si="31"/>
        <v>-9.4616505915338781E-2</v>
      </c>
      <c r="I118" s="137">
        <f t="shared" ca="1" si="32"/>
        <v>-189233.01183067754</v>
      </c>
      <c r="J118" s="139">
        <f t="shared" ca="1" si="33"/>
        <v>1755034.5653820992</v>
      </c>
      <c r="K118" s="77">
        <f t="shared" ca="1" si="34"/>
        <v>-0.12248271730895033</v>
      </c>
      <c r="L118" s="137">
        <f t="shared" ca="1" si="35"/>
        <v>-244965.43461790064</v>
      </c>
      <c r="M118" s="139">
        <f t="shared" ca="1" si="36"/>
        <v>1772941.1422412612</v>
      </c>
      <c r="N118" s="77">
        <f t="shared" ca="1" si="37"/>
        <v>-0.1135294288793693</v>
      </c>
      <c r="O118" s="137">
        <f t="shared" ca="1" si="38"/>
        <v>-227058.85775873868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>
        <f t="shared" ca="1" si="26"/>
        <v>2000000</v>
      </c>
      <c r="D119" s="142">
        <f t="shared" ca="1" si="27"/>
        <v>2000000</v>
      </c>
      <c r="E119" s="76">
        <f t="shared" ca="1" si="28"/>
        <v>0</v>
      </c>
      <c r="F119" s="141">
        <f t="shared" ca="1" si="29"/>
        <v>0</v>
      </c>
      <c r="G119" s="142">
        <f t="shared" ca="1" si="30"/>
        <v>2000000</v>
      </c>
      <c r="H119" s="76">
        <f t="shared" ca="1" si="31"/>
        <v>0</v>
      </c>
      <c r="I119" s="141">
        <f t="shared" ca="1" si="32"/>
        <v>0</v>
      </c>
      <c r="J119" s="142">
        <f t="shared" ca="1" si="33"/>
        <v>2000000</v>
      </c>
      <c r="K119" s="76">
        <f t="shared" ca="1" si="34"/>
        <v>0</v>
      </c>
      <c r="L119" s="141">
        <f t="shared" ca="1" si="35"/>
        <v>0</v>
      </c>
      <c r="M119" s="142">
        <f t="shared" ca="1" si="36"/>
        <v>2000000</v>
      </c>
      <c r="N119" s="76">
        <f t="shared" ca="1" si="37"/>
        <v>0</v>
      </c>
      <c r="O119" s="141">
        <f t="shared" ca="1" si="38"/>
        <v>0</v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7" t="s">
        <v>308</v>
      </c>
      <c r="B129" s="259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63"/>
      <c r="B130" s="265"/>
      <c r="C130" s="136">
        <f ca="1">SUM(C98:C128)</f>
        <v>44000000</v>
      </c>
      <c r="D130" s="140">
        <f ca="1">SUM(D98:D128)</f>
        <v>43841759.694635049</v>
      </c>
      <c r="E130" s="79">
        <f ca="1">IFERROR(F130 / (SUM($C98:$C128) / COUNT($C98:$C128)), 0)</f>
        <v>-7.9120152682471703E-2</v>
      </c>
      <c r="F130" s="138">
        <f ca="1">SUM(F98:F128)</f>
        <v>-158240.3053649434</v>
      </c>
      <c r="G130" s="140">
        <f ca="1">SUM(G98:G128)</f>
        <v>43313581.519009516</v>
      </c>
      <c r="H130" s="79">
        <f ca="1">IFERROR(I130 / (SUM($C98:$C128) / COUNT($C98:$C128)), 0)</f>
        <v>-0.34320924049523904</v>
      </c>
      <c r="I130" s="138">
        <f ca="1">SUM(I98:I128)</f>
        <v>-686418.48099047807</v>
      </c>
      <c r="J130" s="140">
        <f ca="1">SUM(J98:J128)</f>
        <v>43069010.088667408</v>
      </c>
      <c r="K130" s="79">
        <f ca="1">IFERROR(L130 / (SUM($C98:$C128) / COUNT($C98:$C128)), 0)</f>
        <v>-0.46549495566629606</v>
      </c>
      <c r="L130" s="138">
        <f ca="1">SUM(L98:L128)</f>
        <v>-930989.91133259214</v>
      </c>
      <c r="M130" s="140">
        <f ca="1">SUM(M98:M128)</f>
        <v>43024505.45322486</v>
      </c>
      <c r="N130" s="79">
        <f ca="1">IFERROR(O130 / (SUM($C98:$C128) / COUNT($C98:$C128)), 0)</f>
        <v>-0.48774727338757279</v>
      </c>
      <c r="O130" s="138">
        <f ca="1">SUM(O98:O128)</f>
        <v>-975494.54677514557</v>
      </c>
    </row>
    <row r="132" spans="1:15" ht="16.5" customHeight="1" thickBot="1"/>
    <row r="133" spans="1:15" ht="16.5" customHeight="1" thickBot="1">
      <c r="A133" s="248" t="str">
        <f>TEXT(투자전략!$G$1, "[$-ko-KR]yyyy년 mm월 ") &amp; "전일대비 상승률 Top20 월말결산"</f>
        <v>2021년 06월 전일대비 상승률 Top20 월말결산</v>
      </c>
      <c r="B133" s="249"/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50"/>
    </row>
    <row r="134" spans="1:15" ht="16.5" customHeight="1" thickBot="1">
      <c r="A134" s="309" t="s">
        <v>309</v>
      </c>
      <c r="B134" s="263" t="s">
        <v>307</v>
      </c>
      <c r="C134" s="265"/>
      <c r="D134" s="263" t="s">
        <v>299</v>
      </c>
      <c r="E134" s="264"/>
      <c r="F134" s="265"/>
      <c r="G134" s="263" t="s">
        <v>300</v>
      </c>
      <c r="H134" s="264"/>
      <c r="I134" s="265"/>
      <c r="J134" s="263" t="s">
        <v>301</v>
      </c>
      <c r="K134" s="264"/>
      <c r="L134" s="265"/>
      <c r="M134" s="263" t="s">
        <v>302</v>
      </c>
      <c r="N134" s="264"/>
      <c r="O134" s="265"/>
    </row>
    <row r="135" spans="1:15" ht="16.5" customHeight="1" thickBot="1">
      <c r="A135" s="313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1924872.5250716906</v>
      </c>
      <c r="E156" s="77">
        <f t="shared" ca="1" si="41"/>
        <v>-3.7563737464154798E-2</v>
      </c>
      <c r="F156" s="137">
        <f t="shared" ca="1" si="42"/>
        <v>-75127.474928309603</v>
      </c>
      <c r="G156" s="139">
        <f t="shared" ca="1" si="43"/>
        <v>1833733.386120403</v>
      </c>
      <c r="H156" s="77">
        <f t="shared" ca="1" si="44"/>
        <v>-8.3133306939798438E-2</v>
      </c>
      <c r="I156" s="137">
        <f t="shared" ca="1" si="45"/>
        <v>-166266.61387959681</v>
      </c>
      <c r="J156" s="139">
        <f t="shared" ca="1" si="46"/>
        <v>1795640.3887903795</v>
      </c>
      <c r="K156" s="77">
        <f t="shared" ca="1" si="47"/>
        <v>-0.10217980560481019</v>
      </c>
      <c r="L156" s="137">
        <f t="shared" ca="1" si="48"/>
        <v>-204359.61120962034</v>
      </c>
      <c r="M156" s="139">
        <f t="shared" ca="1" si="49"/>
        <v>1818502.2515324445</v>
      </c>
      <c r="N156" s="77">
        <f t="shared" ca="1" si="50"/>
        <v>-9.0748874233777796E-2</v>
      </c>
      <c r="O156" s="137">
        <f t="shared" ca="1" si="51"/>
        <v>-181497.74846755568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>
        <f t="shared" ca="1" si="39"/>
        <v>2000000</v>
      </c>
      <c r="D157" s="142">
        <f t="shared" ca="1" si="40"/>
        <v>2000000</v>
      </c>
      <c r="E157" s="76">
        <f t="shared" ca="1" si="41"/>
        <v>0</v>
      </c>
      <c r="F157" s="141">
        <f t="shared" ca="1" si="42"/>
        <v>0</v>
      </c>
      <c r="G157" s="142">
        <f t="shared" ca="1" si="43"/>
        <v>2000000</v>
      </c>
      <c r="H157" s="76">
        <f t="shared" ca="1" si="44"/>
        <v>0</v>
      </c>
      <c r="I157" s="141">
        <f t="shared" ca="1" si="45"/>
        <v>0</v>
      </c>
      <c r="J157" s="142">
        <f t="shared" ca="1" si="46"/>
        <v>2000000</v>
      </c>
      <c r="K157" s="76">
        <f t="shared" ca="1" si="47"/>
        <v>0</v>
      </c>
      <c r="L157" s="141">
        <f t="shared" ca="1" si="48"/>
        <v>0</v>
      </c>
      <c r="M157" s="142">
        <f t="shared" ca="1" si="49"/>
        <v>2000000</v>
      </c>
      <c r="N157" s="76">
        <f t="shared" ca="1" si="50"/>
        <v>0</v>
      </c>
      <c r="O157" s="141">
        <f t="shared" ca="1" si="51"/>
        <v>0</v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7" t="s">
        <v>308</v>
      </c>
      <c r="B167" s="259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63"/>
      <c r="B168" s="265"/>
      <c r="C168" s="136">
        <f ca="1">SUM(C136:C166)</f>
        <v>44000000</v>
      </c>
      <c r="D168" s="140">
        <f ca="1">SUM(D136:D166)</f>
        <v>44083438.232941553</v>
      </c>
      <c r="E168" s="79">
        <f ca="1">IFERROR(F168 / (SUM($C136:$C166) / COUNT($C136:$C166)), 0)</f>
        <v>4.1719116470777307E-2</v>
      </c>
      <c r="F168" s="138">
        <f ca="1">SUM(F136:F166)</f>
        <v>83438.232941554612</v>
      </c>
      <c r="G168" s="140">
        <f ca="1">SUM(G136:G166)</f>
        <v>43312996.037858486</v>
      </c>
      <c r="H168" s="79">
        <f ca="1">IFERROR(I168 / (SUM($C136:$C166) / COUNT($C136:$C166)), 0)</f>
        <v>-0.34350198107075358</v>
      </c>
      <c r="I168" s="138">
        <f ca="1">SUM(I136:I166)</f>
        <v>-687003.96214150719</v>
      </c>
      <c r="J168" s="140">
        <f ca="1">SUM(J136:J166)</f>
        <v>43030958.102459952</v>
      </c>
      <c r="K168" s="79">
        <f ca="1">IFERROR(L168 / (SUM($C136:$C166) / COUNT($C136:$C166)), 0)</f>
        <v>-0.48452094877002</v>
      </c>
      <c r="L168" s="138">
        <f ca="1">SUM(L136:L166)</f>
        <v>-969041.89754003996</v>
      </c>
      <c r="M168" s="140">
        <f ca="1">SUM(M136:M166)</f>
        <v>42964251.280509256</v>
      </c>
      <c r="N168" s="79">
        <f ca="1">IFERROR(O168 / (SUM($C136:$C166) / COUNT($C136:$C166)), 0)</f>
        <v>-0.51787435974536966</v>
      </c>
      <c r="O168" s="138">
        <f ca="1">SUM(O136:O166)</f>
        <v>-1035748.7194907393</v>
      </c>
    </row>
    <row r="170" spans="1:15" ht="16.5" customHeight="1" thickBot="1"/>
    <row r="171" spans="1:15" ht="16.5" customHeight="1" thickBot="1">
      <c r="A171" s="248" t="str">
        <f>TEXT(투자전략!$G$1, "[$-ko-KR]yyyy년 mm월 ") &amp; "[엽전코인] 전일대비 상승률 Bottom20 월말결산"</f>
        <v>2021년 06월 [엽전코인] 전일대비 상승률 Bottom20 월말결산</v>
      </c>
      <c r="B171" s="249"/>
      <c r="C171" s="249"/>
      <c r="D171" s="249"/>
      <c r="E171" s="249"/>
      <c r="F171" s="249"/>
      <c r="G171" s="249"/>
      <c r="H171" s="249"/>
      <c r="I171" s="249"/>
      <c r="J171" s="249"/>
      <c r="K171" s="249"/>
      <c r="L171" s="249"/>
      <c r="M171" s="249"/>
      <c r="N171" s="249"/>
      <c r="O171" s="250"/>
    </row>
    <row r="172" spans="1:15" ht="16.5" customHeight="1" thickBot="1">
      <c r="A172" s="309" t="s">
        <v>309</v>
      </c>
      <c r="B172" s="263" t="s">
        <v>307</v>
      </c>
      <c r="C172" s="265"/>
      <c r="D172" s="263" t="s">
        <v>299</v>
      </c>
      <c r="E172" s="264"/>
      <c r="F172" s="265"/>
      <c r="G172" s="263" t="s">
        <v>300</v>
      </c>
      <c r="H172" s="264"/>
      <c r="I172" s="265"/>
      <c r="J172" s="263" t="s">
        <v>301</v>
      </c>
      <c r="K172" s="264"/>
      <c r="L172" s="265"/>
      <c r="M172" s="263" t="s">
        <v>302</v>
      </c>
      <c r="N172" s="264"/>
      <c r="O172" s="265"/>
    </row>
    <row r="173" spans="1:15" ht="16.5" customHeight="1" thickBot="1">
      <c r="A173" s="313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1956497.1565809236</v>
      </c>
      <c r="E194" s="77">
        <f t="shared" ca="1" si="54"/>
        <v>-2.175142170953831E-2</v>
      </c>
      <c r="F194" s="137">
        <f t="shared" ca="1" si="55"/>
        <v>-43502.84341907662</v>
      </c>
      <c r="G194" s="139">
        <f t="shared" ca="1" si="56"/>
        <v>1838592.4926438688</v>
      </c>
      <c r="H194" s="77">
        <f t="shared" ca="1" si="57"/>
        <v>-8.0703753678065565E-2</v>
      </c>
      <c r="I194" s="137">
        <f t="shared" ca="1" si="58"/>
        <v>-161407.5073561311</v>
      </c>
      <c r="J194" s="139">
        <f t="shared" ca="1" si="59"/>
        <v>1725708.1954879786</v>
      </c>
      <c r="K194" s="77">
        <f t="shared" ca="1" si="60"/>
        <v>-0.1371459022560107</v>
      </c>
      <c r="L194" s="137">
        <f t="shared" ca="1" si="61"/>
        <v>-274291.80451202142</v>
      </c>
      <c r="M194" s="139">
        <f t="shared" ca="1" si="62"/>
        <v>1759754.9292741367</v>
      </c>
      <c r="N194" s="77">
        <f t="shared" ca="1" si="63"/>
        <v>-0.12012253536293176</v>
      </c>
      <c r="O194" s="137">
        <f t="shared" ca="1" si="64"/>
        <v>-240245.07072586351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>
        <f t="shared" ca="1" si="52"/>
        <v>2000000</v>
      </c>
      <c r="D195" s="142">
        <f t="shared" ca="1" si="53"/>
        <v>2000000</v>
      </c>
      <c r="E195" s="76">
        <f t="shared" ca="1" si="54"/>
        <v>0</v>
      </c>
      <c r="F195" s="141">
        <f t="shared" ca="1" si="55"/>
        <v>0</v>
      </c>
      <c r="G195" s="142">
        <f t="shared" ca="1" si="56"/>
        <v>2000000</v>
      </c>
      <c r="H195" s="76">
        <f t="shared" ca="1" si="57"/>
        <v>0</v>
      </c>
      <c r="I195" s="141">
        <f t="shared" ca="1" si="58"/>
        <v>0</v>
      </c>
      <c r="J195" s="142">
        <f t="shared" ca="1" si="59"/>
        <v>2000000</v>
      </c>
      <c r="K195" s="76">
        <f t="shared" ca="1" si="60"/>
        <v>0</v>
      </c>
      <c r="L195" s="141">
        <f t="shared" ca="1" si="61"/>
        <v>0</v>
      </c>
      <c r="M195" s="142">
        <f t="shared" ca="1" si="62"/>
        <v>2000000</v>
      </c>
      <c r="N195" s="76">
        <f t="shared" ca="1" si="63"/>
        <v>0</v>
      </c>
      <c r="O195" s="141">
        <f t="shared" ca="1" si="64"/>
        <v>0</v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7" t="s">
        <v>308</v>
      </c>
      <c r="B205" s="259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63"/>
      <c r="B206" s="265"/>
      <c r="C206" s="136">
        <f ca="1">SUM(C174:C204)</f>
        <v>44000000</v>
      </c>
      <c r="D206" s="140">
        <f ca="1">SUM(D174:D204)</f>
        <v>43912112.504872501</v>
      </c>
      <c r="E206" s="79">
        <f ca="1">IFERROR(F206 / (SUM($C174:$C204) / COUNT($C174:$C204)), 0)</f>
        <v>-2.4035657513946408E-2</v>
      </c>
      <c r="F206" s="138">
        <f ca="1">SUM(F174:F204)</f>
        <v>-48071.315027892815</v>
      </c>
      <c r="G206" s="140">
        <f ca="1">SUM(G174:G204)</f>
        <v>43523533.418380246</v>
      </c>
      <c r="H206" s="79">
        <f ca="1">IFERROR(I206 / (SUM($C174:$C204) / COUNT($C174:$C204)), 0)</f>
        <v>-0.21784499931138052</v>
      </c>
      <c r="I206" s="138">
        <f ca="1">SUM(I174:I204)</f>
        <v>-435689.99862276105</v>
      </c>
      <c r="J206" s="140">
        <f ca="1">SUM(J174:J204)</f>
        <v>42919044.262795612</v>
      </c>
      <c r="K206" s="79">
        <f ca="1">IFERROR(L206 / (SUM($C174:$C204) / COUNT($C174:$C204)), 0)</f>
        <v>-0.51676314423578806</v>
      </c>
      <c r="L206" s="138">
        <f ca="1">SUM(L174:L204)</f>
        <v>-1033526.2884715761</v>
      </c>
      <c r="M206" s="140">
        <f ca="1">SUM(M174:M204)</f>
        <v>42652439.835527606</v>
      </c>
      <c r="N206" s="79">
        <f ca="1">IFERROR(O206 / (SUM($C174:$C204) / COUNT($C174:$C204)), 0)</f>
        <v>-0.64748991099858355</v>
      </c>
      <c r="O206" s="138">
        <f ca="1">SUM(O174:O204)</f>
        <v>-1294979.8219971671</v>
      </c>
    </row>
    <row r="208" spans="1:15" ht="16.5" customHeight="1" thickBot="1"/>
    <row r="209" spans="1:15" ht="16.5" customHeight="1" thickBot="1">
      <c r="A209" s="248" t="str">
        <f>TEXT(투자전략!$G$1, "[$-ko-KR]yyyy년 mm월 ") &amp; "[동전코인] 전일대비 상승률 Bottom20 월말결산"</f>
        <v>2021년 06월 [동전코인] 전일대비 상승률 Bottom20 월말결산</v>
      </c>
      <c r="B209" s="249"/>
      <c r="C209" s="249"/>
      <c r="D209" s="249"/>
      <c r="E209" s="249"/>
      <c r="F209" s="249"/>
      <c r="G209" s="249"/>
      <c r="H209" s="249"/>
      <c r="I209" s="249"/>
      <c r="J209" s="249"/>
      <c r="K209" s="249"/>
      <c r="L209" s="249"/>
      <c r="M209" s="249"/>
      <c r="N209" s="249"/>
      <c r="O209" s="250"/>
    </row>
    <row r="210" spans="1:15" ht="16.5" customHeight="1" thickBot="1">
      <c r="A210" s="309" t="s">
        <v>309</v>
      </c>
      <c r="B210" s="263" t="s">
        <v>307</v>
      </c>
      <c r="C210" s="265"/>
      <c r="D210" s="263" t="s">
        <v>299</v>
      </c>
      <c r="E210" s="264"/>
      <c r="F210" s="265"/>
      <c r="G210" s="263" t="s">
        <v>300</v>
      </c>
      <c r="H210" s="264"/>
      <c r="I210" s="265"/>
      <c r="J210" s="263" t="s">
        <v>301</v>
      </c>
      <c r="K210" s="264"/>
      <c r="L210" s="265"/>
      <c r="M210" s="263" t="s">
        <v>302</v>
      </c>
      <c r="N210" s="264"/>
      <c r="O210" s="265"/>
    </row>
    <row r="211" spans="1:15" ht="16.5" customHeight="1" thickBot="1">
      <c r="A211" s="313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1914503.9645211555</v>
      </c>
      <c r="E232" s="77">
        <f t="shared" ca="1" si="67"/>
        <v>-4.2748017739422252E-2</v>
      </c>
      <c r="F232" s="137">
        <f t="shared" ca="1" si="68"/>
        <v>-85496.035478844497</v>
      </c>
      <c r="G232" s="139">
        <f t="shared" ca="1" si="69"/>
        <v>1811025.1460058116</v>
      </c>
      <c r="H232" s="77">
        <f t="shared" ca="1" si="70"/>
        <v>-9.4487426997094184E-2</v>
      </c>
      <c r="I232" s="137">
        <f t="shared" ca="1" si="71"/>
        <v>-188974.85399418836</v>
      </c>
      <c r="J232" s="139">
        <f t="shared" ca="1" si="72"/>
        <v>1749221.8825406583</v>
      </c>
      <c r="K232" s="77">
        <f t="shared" ca="1" si="73"/>
        <v>-0.12538905872967093</v>
      </c>
      <c r="L232" s="137">
        <f t="shared" ca="1" si="74"/>
        <v>-250778.11745934188</v>
      </c>
      <c r="M232" s="139">
        <f t="shared" ca="1" si="75"/>
        <v>1778897.1903667357</v>
      </c>
      <c r="N232" s="77">
        <f t="shared" ca="1" si="76"/>
        <v>-0.11055140481663217</v>
      </c>
      <c r="O232" s="137">
        <f t="shared" ca="1" si="77"/>
        <v>-221102.80963326438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>
        <f t="shared" ca="1" si="65"/>
        <v>2000000</v>
      </c>
      <c r="D233" s="142">
        <f t="shared" ca="1" si="66"/>
        <v>2000000</v>
      </c>
      <c r="E233" s="76">
        <f t="shared" ca="1" si="67"/>
        <v>0</v>
      </c>
      <c r="F233" s="141">
        <f t="shared" ca="1" si="68"/>
        <v>0</v>
      </c>
      <c r="G233" s="142">
        <f t="shared" ca="1" si="69"/>
        <v>2000000</v>
      </c>
      <c r="H233" s="76">
        <f t="shared" ca="1" si="70"/>
        <v>0</v>
      </c>
      <c r="I233" s="141">
        <f t="shared" ca="1" si="71"/>
        <v>0</v>
      </c>
      <c r="J233" s="142">
        <f t="shared" ca="1" si="72"/>
        <v>2000000</v>
      </c>
      <c r="K233" s="76">
        <f t="shared" ca="1" si="73"/>
        <v>0</v>
      </c>
      <c r="L233" s="141">
        <f t="shared" ca="1" si="74"/>
        <v>0</v>
      </c>
      <c r="M233" s="142">
        <f t="shared" ca="1" si="75"/>
        <v>2000000</v>
      </c>
      <c r="N233" s="76">
        <f t="shared" ca="1" si="76"/>
        <v>0</v>
      </c>
      <c r="O233" s="141">
        <f t="shared" ca="1" si="77"/>
        <v>0</v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7" t="s">
        <v>308</v>
      </c>
      <c r="B243" s="259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63"/>
      <c r="B244" s="265"/>
      <c r="C244" s="136">
        <f ca="1">SUM(C212:C242)</f>
        <v>44000000</v>
      </c>
      <c r="D244" s="140">
        <f ca="1">SUM(D212:D242)</f>
        <v>43787041.017486885</v>
      </c>
      <c r="E244" s="79">
        <f ca="1">IFERROR(F244 / (SUM($C212:$C242) / COUNT($C212:$C242)), 0)</f>
        <v>-0.10464068638137262</v>
      </c>
      <c r="F244" s="138">
        <f ca="1">SUM(F212:F242)</f>
        <v>-209281.37276274525</v>
      </c>
      <c r="G244" s="140">
        <f ca="1">SUM(G212:G242)</f>
        <v>43643075.965887621</v>
      </c>
      <c r="H244" s="79">
        <f ca="1">IFERROR(I244 / (SUM($C212:$C242) / COUNT($C212:$C242)), 0)</f>
        <v>-0.17587425869271492</v>
      </c>
      <c r="I244" s="138">
        <f ca="1">SUM(I212:I242)</f>
        <v>-351748.51738542982</v>
      </c>
      <c r="J244" s="140">
        <f ca="1">SUM(J212:J242)</f>
        <v>43313818.833940029</v>
      </c>
      <c r="K244" s="79">
        <f ca="1">IFERROR(L244 / (SUM($C212:$C242) / COUNT($C212:$C242)), 0)</f>
        <v>-0.34060175012989308</v>
      </c>
      <c r="L244" s="138">
        <f ca="1">SUM(L212:L242)</f>
        <v>-681203.50025978615</v>
      </c>
      <c r="M244" s="140">
        <f ca="1">SUM(M212:M242)</f>
        <v>43155039.100884341</v>
      </c>
      <c r="N244" s="79">
        <f ca="1">IFERROR(O244 / (SUM($C212:$C242) / COUNT($C212:$C242)), 0)</f>
        <v>-0.41896905060482853</v>
      </c>
      <c r="O244" s="138">
        <f ca="1">SUM(O212:O242)</f>
        <v>-837938.10120965703</v>
      </c>
    </row>
    <row r="246" spans="1:15" ht="16.5" customHeight="1" thickBot="1"/>
    <row r="247" spans="1:15" ht="16.5" customHeight="1" thickBot="1">
      <c r="A247" s="248" t="str">
        <f>TEXT(투자전략!$G$1, "[$-ko-KR]yyyy년 mm월 ") &amp; "전일대비 상승률 Bottom20 월말결산"</f>
        <v>2021년 06월 전일대비 상승률 Bottom20 월말결산</v>
      </c>
      <c r="B247" s="249"/>
      <c r="C247" s="249"/>
      <c r="D247" s="249"/>
      <c r="E247" s="249"/>
      <c r="F247" s="249"/>
      <c r="G247" s="249"/>
      <c r="H247" s="249"/>
      <c r="I247" s="249"/>
      <c r="J247" s="249"/>
      <c r="K247" s="249"/>
      <c r="L247" s="249"/>
      <c r="M247" s="249"/>
      <c r="N247" s="249"/>
      <c r="O247" s="250"/>
    </row>
    <row r="248" spans="1:15" ht="16.5" customHeight="1" thickBot="1">
      <c r="A248" s="309" t="s">
        <v>309</v>
      </c>
      <c r="B248" s="263" t="s">
        <v>307</v>
      </c>
      <c r="C248" s="265"/>
      <c r="D248" s="263" t="s">
        <v>299</v>
      </c>
      <c r="E248" s="264"/>
      <c r="F248" s="265"/>
      <c r="G248" s="263" t="s">
        <v>300</v>
      </c>
      <c r="H248" s="264"/>
      <c r="I248" s="265"/>
      <c r="J248" s="263" t="s">
        <v>301</v>
      </c>
      <c r="K248" s="264"/>
      <c r="L248" s="265"/>
      <c r="M248" s="263" t="s">
        <v>302</v>
      </c>
      <c r="N248" s="264"/>
      <c r="O248" s="265"/>
    </row>
    <row r="249" spans="1:15" ht="16.5" customHeight="1" thickBot="1">
      <c r="A249" s="313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1923389.9713827576</v>
      </c>
      <c r="E270" s="77">
        <f t="shared" ca="1" si="80"/>
        <v>-3.8305014308621252E-2</v>
      </c>
      <c r="F270" s="137">
        <f t="shared" ca="1" si="81"/>
        <v>-76610.028617242511</v>
      </c>
      <c r="G270" s="139">
        <f t="shared" ca="1" si="82"/>
        <v>1796812.0550098782</v>
      </c>
      <c r="H270" s="77">
        <f t="shared" ca="1" si="83"/>
        <v>-0.10159397249506089</v>
      </c>
      <c r="I270" s="137">
        <f t="shared" ca="1" si="84"/>
        <v>-203187.9449901217</v>
      </c>
      <c r="J270" s="139">
        <f t="shared" ca="1" si="85"/>
        <v>1686830.7695434692</v>
      </c>
      <c r="K270" s="77">
        <f t="shared" ca="1" si="86"/>
        <v>-0.15658461522826536</v>
      </c>
      <c r="L270" s="137">
        <f t="shared" ca="1" si="87"/>
        <v>-313169.23045653076</v>
      </c>
      <c r="M270" s="139">
        <f t="shared" ca="1" si="88"/>
        <v>1720099.8672318102</v>
      </c>
      <c r="N270" s="77">
        <f t="shared" ca="1" si="89"/>
        <v>-0.13995006638409496</v>
      </c>
      <c r="O270" s="137">
        <f t="shared" ca="1" si="90"/>
        <v>-279900.13276818994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>
        <f t="shared" ca="1" si="78"/>
        <v>2000000</v>
      </c>
      <c r="D271" s="142">
        <f t="shared" ca="1" si="79"/>
        <v>2000000</v>
      </c>
      <c r="E271" s="76">
        <f t="shared" ca="1" si="80"/>
        <v>0</v>
      </c>
      <c r="F271" s="141">
        <f t="shared" ca="1" si="81"/>
        <v>0</v>
      </c>
      <c r="G271" s="142">
        <f t="shared" ca="1" si="82"/>
        <v>2000000</v>
      </c>
      <c r="H271" s="76">
        <f t="shared" ca="1" si="83"/>
        <v>0</v>
      </c>
      <c r="I271" s="141">
        <f t="shared" ca="1" si="84"/>
        <v>0</v>
      </c>
      <c r="J271" s="142">
        <f t="shared" ca="1" si="85"/>
        <v>2000000</v>
      </c>
      <c r="K271" s="76">
        <f t="shared" ca="1" si="86"/>
        <v>0</v>
      </c>
      <c r="L271" s="141">
        <f t="shared" ca="1" si="87"/>
        <v>0</v>
      </c>
      <c r="M271" s="142">
        <f t="shared" ca="1" si="88"/>
        <v>2000000</v>
      </c>
      <c r="N271" s="76">
        <f t="shared" ca="1" si="89"/>
        <v>0</v>
      </c>
      <c r="O271" s="141">
        <f t="shared" ca="1" si="90"/>
        <v>0</v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7" t="s">
        <v>308</v>
      </c>
      <c r="B281" s="259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63"/>
      <c r="B282" s="265"/>
      <c r="C282" s="136">
        <f ca="1">SUM(C250:C280)</f>
        <v>44000000</v>
      </c>
      <c r="D282" s="140">
        <f ca="1">SUM(D250:D280)</f>
        <v>43525317.626798727</v>
      </c>
      <c r="E282" s="79">
        <f ca="1">IFERROR(F282 / (SUM($C250:$C280) / COUNT($C250:$C280)), 0)</f>
        <v>-0.21228441544427779</v>
      </c>
      <c r="F282" s="138">
        <f ca="1">SUM(F250:F280)</f>
        <v>-424568.83088855556</v>
      </c>
      <c r="G282" s="140">
        <f ca="1">SUM(G250:G280)</f>
        <v>43391180.207861193</v>
      </c>
      <c r="H282" s="79">
        <f ca="1">IFERROR(I282 / (SUM($C250:$C280) / COUNT($C250:$C280)), 0)</f>
        <v>-0.27662583071221325</v>
      </c>
      <c r="I282" s="138">
        <f ca="1">SUM(I250:I280)</f>
        <v>-553251.66142442648</v>
      </c>
      <c r="J282" s="140">
        <f ca="1">SUM(J250:J280)</f>
        <v>42730757.338956147</v>
      </c>
      <c r="K282" s="79">
        <f ca="1">IFERROR(L282 / (SUM($C250:$C280) / COUNT($C250:$C280)), 0)</f>
        <v>-0.60143334854092456</v>
      </c>
      <c r="L282" s="138">
        <f ca="1">SUM(L250:L280)</f>
        <v>-1202866.6970818492</v>
      </c>
      <c r="M282" s="140">
        <f ca="1">SUM(M250:M280)</f>
        <v>42552875.766042292</v>
      </c>
      <c r="N282" s="79">
        <f ca="1">IFERROR(O282 / (SUM($C250:$C280) / COUNT($C250:$C280)), 0)</f>
        <v>-0.6877468977329334</v>
      </c>
      <c r="O282" s="138">
        <f ca="1">SUM(O250:O280)</f>
        <v>-1375493.7954658668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191" priority="323">
      <formula>$E$54 &gt; 0</formula>
    </cfRule>
    <cfRule type="expression" dxfId="4190" priority="324">
      <formula>$E$54 = 0</formula>
    </cfRule>
    <cfRule type="expression" dxfId="4189" priority="325">
      <formula>$E$54 &lt; 0</formula>
    </cfRule>
  </conditionalFormatting>
  <conditionalFormatting sqref="G20:I21 H54:I54">
    <cfRule type="expression" dxfId="4188" priority="320">
      <formula>$H$54 &gt; 0</formula>
    </cfRule>
    <cfRule type="expression" dxfId="4187" priority="321">
      <formula>$H$54 = 0</formula>
    </cfRule>
    <cfRule type="expression" dxfId="4186" priority="322">
      <formula>$H$54 &lt; 0</formula>
    </cfRule>
  </conditionalFormatting>
  <conditionalFormatting sqref="J20:L21 K54:L54">
    <cfRule type="expression" dxfId="4185" priority="317">
      <formula>$K$54 &gt; 0</formula>
    </cfRule>
    <cfRule type="expression" dxfId="4184" priority="318">
      <formula>$K$54 = 0</formula>
    </cfRule>
    <cfRule type="expression" dxfId="4183" priority="319">
      <formula>$K$54 &lt; 0</formula>
    </cfRule>
  </conditionalFormatting>
  <conditionalFormatting sqref="M20:O21 N54:O54">
    <cfRule type="expression" dxfId="4182" priority="314">
      <formula>$N$54 &gt; 0</formula>
    </cfRule>
    <cfRule type="expression" dxfId="4181" priority="315">
      <formula>$N$54 = 0</formula>
    </cfRule>
    <cfRule type="expression" dxfId="4180" priority="316">
      <formula>$N$54 &lt; 0</formula>
    </cfRule>
  </conditionalFormatting>
  <conditionalFormatting sqref="D22:F52">
    <cfRule type="expression" dxfId="4179" priority="299">
      <formula>AND($E22 &gt; 0, ISNUMBER($E22))</formula>
    </cfRule>
    <cfRule type="expression" dxfId="4178" priority="300">
      <formula>AND($E22 = 0, ISNUMBER($E22))</formula>
    </cfRule>
    <cfRule type="expression" dxfId="4177" priority="301">
      <formula>AND($E22 &lt; 0, ISNUMBER($E22))</formula>
    </cfRule>
  </conditionalFormatting>
  <conditionalFormatting sqref="G22:I52">
    <cfRule type="expression" dxfId="4176" priority="296">
      <formula>AND($H22 &gt; 0, ISNUMBER($H22))</formula>
    </cfRule>
    <cfRule type="expression" dxfId="4175" priority="297">
      <formula>AND($H22 = 0, ISNUMBER($H22))</formula>
    </cfRule>
    <cfRule type="expression" dxfId="4174" priority="298">
      <formula>AND($H22 &lt; 0, ISNUMBER($H22))</formula>
    </cfRule>
  </conditionalFormatting>
  <conditionalFormatting sqref="J22:L52">
    <cfRule type="expression" dxfId="4173" priority="293">
      <formula>AND($K22 &gt; 0, ISNUMBER($K22))</formula>
    </cfRule>
    <cfRule type="expression" dxfId="4172" priority="294">
      <formula>AND($K22 = 0, ISNUMBER($K22))</formula>
    </cfRule>
    <cfRule type="expression" dxfId="4171" priority="295">
      <formula>AND($K22 &lt; 0, ISNUMBER($K22))</formula>
    </cfRule>
  </conditionalFormatting>
  <conditionalFormatting sqref="M22:O52">
    <cfRule type="expression" dxfId="4170" priority="290">
      <formula>AND($N22 &gt; 0, ISNUMBER($N22))</formula>
    </cfRule>
    <cfRule type="expression" dxfId="4169" priority="291">
      <formula>AND($N22 = 0, ISNUMBER($N22))</formula>
    </cfRule>
    <cfRule type="expression" dxfId="4168" priority="292">
      <formula>AND($N22 &lt; 0, ISNUMBER($N22))</formula>
    </cfRule>
  </conditionalFormatting>
  <conditionalFormatting sqref="D58:F59 E92:F92">
    <cfRule type="expression" dxfId="4167" priority="287">
      <formula>$E$92 &gt; 0</formula>
    </cfRule>
    <cfRule type="expression" dxfId="4166" priority="288">
      <formula>$E$92 = 0</formula>
    </cfRule>
    <cfRule type="expression" dxfId="4165" priority="289">
      <formula>$E$92 &lt; 0</formula>
    </cfRule>
  </conditionalFormatting>
  <conditionalFormatting sqref="G58:I59 H92:I92">
    <cfRule type="expression" dxfId="4164" priority="284">
      <formula>$H$92 &gt; 0</formula>
    </cfRule>
    <cfRule type="expression" dxfId="4163" priority="285">
      <formula>$H$92 = 0</formula>
    </cfRule>
    <cfRule type="expression" dxfId="4162" priority="286">
      <formula>$H$92 &lt; 0</formula>
    </cfRule>
  </conditionalFormatting>
  <conditionalFormatting sqref="J58:L59 K92:L92">
    <cfRule type="expression" dxfId="4161" priority="281">
      <formula>$K$92 &gt; 0</formula>
    </cfRule>
    <cfRule type="expression" dxfId="4160" priority="282">
      <formula>$K$92 = 0</formula>
    </cfRule>
    <cfRule type="expression" dxfId="4159" priority="283">
      <formula>$K$92 &lt; 0</formula>
    </cfRule>
  </conditionalFormatting>
  <conditionalFormatting sqref="M58:O59 N92:O92">
    <cfRule type="expression" dxfId="4158" priority="278">
      <formula>$N$92 &gt; 0</formula>
    </cfRule>
    <cfRule type="expression" dxfId="4157" priority="279">
      <formula>$N$92 = 0</formula>
    </cfRule>
    <cfRule type="expression" dxfId="4156" priority="280">
      <formula>$N$92 &lt; 0</formula>
    </cfRule>
  </conditionalFormatting>
  <conditionalFormatting sqref="D60:F90">
    <cfRule type="expression" dxfId="4155" priority="275">
      <formula>AND($E60 &gt; 0, ISNUMBER($E60))</formula>
    </cfRule>
    <cfRule type="expression" dxfId="4154" priority="276">
      <formula>AND($E60 = 0, ISNUMBER($E60))</formula>
    </cfRule>
    <cfRule type="expression" dxfId="4153" priority="277">
      <formula>AND($E60 &lt; 0, ISNUMBER($E60))</formula>
    </cfRule>
  </conditionalFormatting>
  <conditionalFormatting sqref="G60:I90">
    <cfRule type="expression" dxfId="4152" priority="272">
      <formula>AND($H60 &gt; 0, ISNUMBER($H60))</formula>
    </cfRule>
    <cfRule type="expression" dxfId="4151" priority="273">
      <formula>AND($H60 = 0, ISNUMBER($H60))</formula>
    </cfRule>
    <cfRule type="expression" dxfId="4150" priority="274">
      <formula>AND($H60 &lt; 0, ISNUMBER($H60))</formula>
    </cfRule>
  </conditionalFormatting>
  <conditionalFormatting sqref="J60:L90">
    <cfRule type="expression" dxfId="4149" priority="269">
      <formula>AND($K60 &gt; 0, ISNUMBER($K60))</formula>
    </cfRule>
    <cfRule type="expression" dxfId="4148" priority="270">
      <formula>AND($K60 = 0, ISNUMBER($K60))</formula>
    </cfRule>
    <cfRule type="expression" dxfId="4147" priority="271">
      <formula>AND($K60 &lt; 0, ISNUMBER($K60))</formula>
    </cfRule>
  </conditionalFormatting>
  <conditionalFormatting sqref="M60:O90">
    <cfRule type="expression" dxfId="4146" priority="266">
      <formula>AND($N60 &gt; 0, ISNUMBER($N60))</formula>
    </cfRule>
    <cfRule type="expression" dxfId="4145" priority="267">
      <formula>AND($N60 = 0, ISNUMBER($N60))</formula>
    </cfRule>
    <cfRule type="expression" dxfId="4144" priority="268">
      <formula>AND($N60 &lt; 0, ISNUMBER($N60))</formula>
    </cfRule>
  </conditionalFormatting>
  <conditionalFormatting sqref="D96:F97 E130:F130">
    <cfRule type="expression" dxfId="4143" priority="263">
      <formula>$E$130 &gt; 0</formula>
    </cfRule>
    <cfRule type="expression" dxfId="4142" priority="264">
      <formula>$E$130 = 0</formula>
    </cfRule>
    <cfRule type="expression" dxfId="4141" priority="265">
      <formula>$E$130 &lt; 0</formula>
    </cfRule>
  </conditionalFormatting>
  <conditionalFormatting sqref="G96:I97 H130:I130">
    <cfRule type="expression" dxfId="4140" priority="260">
      <formula>$H$130 &gt; 0</formula>
    </cfRule>
    <cfRule type="expression" dxfId="4139" priority="261">
      <formula>$H$130 = 0</formula>
    </cfRule>
    <cfRule type="expression" dxfId="4138" priority="262">
      <formula>$H$130 &lt; 0</formula>
    </cfRule>
  </conditionalFormatting>
  <conditionalFormatting sqref="J96:L97 K130:L130">
    <cfRule type="expression" dxfId="4137" priority="257">
      <formula>$K$130 &gt; 0</formula>
    </cfRule>
    <cfRule type="expression" dxfId="4136" priority="258">
      <formula>$K$130 = 0</formula>
    </cfRule>
    <cfRule type="expression" dxfId="4135" priority="259">
      <formula>$K$130 &lt; 0</formula>
    </cfRule>
  </conditionalFormatting>
  <conditionalFormatting sqref="M96:O97 N130:O130">
    <cfRule type="expression" dxfId="4134" priority="254">
      <formula>$N$130 &gt; 0</formula>
    </cfRule>
    <cfRule type="expression" dxfId="4133" priority="255">
      <formula>$N$130 = 0</formula>
    </cfRule>
    <cfRule type="expression" dxfId="4132" priority="256">
      <formula>$N$130 &lt; 0</formula>
    </cfRule>
  </conditionalFormatting>
  <conditionalFormatting sqref="D98:F128">
    <cfRule type="expression" dxfId="4131" priority="251">
      <formula>AND($E98 &gt; 0, ISNUMBER($E98))</formula>
    </cfRule>
    <cfRule type="expression" dxfId="4130" priority="252">
      <formula>AND($E98 = 0, ISNUMBER($E98))</formula>
    </cfRule>
    <cfRule type="expression" dxfId="4129" priority="253">
      <formula>AND($E98 &lt; 0, ISNUMBER($E98))</formula>
    </cfRule>
  </conditionalFormatting>
  <conditionalFormatting sqref="G98:I128">
    <cfRule type="expression" dxfId="4128" priority="248">
      <formula>AND($H98 &gt; 0, ISNUMBER($H98))</formula>
    </cfRule>
    <cfRule type="expression" dxfId="4127" priority="249">
      <formula>AND($H98 = 0, ISNUMBER($H98))</formula>
    </cfRule>
    <cfRule type="expression" dxfId="4126" priority="250">
      <formula>AND($H98 &lt; 0, ISNUMBER($H98))</formula>
    </cfRule>
  </conditionalFormatting>
  <conditionalFormatting sqref="J98:L128">
    <cfRule type="expression" dxfId="4125" priority="245">
      <formula>AND($K98 &gt; 0, ISNUMBER($K98))</formula>
    </cfRule>
    <cfRule type="expression" dxfId="4124" priority="246">
      <formula>AND($K98 = 0, ISNUMBER($K98))</formula>
    </cfRule>
    <cfRule type="expression" dxfId="4123" priority="247">
      <formula>AND($K98 &lt; 0, ISNUMBER($K98))</formula>
    </cfRule>
  </conditionalFormatting>
  <conditionalFormatting sqref="M98:O128">
    <cfRule type="expression" dxfId="4122" priority="242">
      <formula>AND($N98 &gt; 0, ISNUMBER($N98))</formula>
    </cfRule>
    <cfRule type="expression" dxfId="4121" priority="243">
      <formula>AND($N98 = 0, ISNUMBER($N98))</formula>
    </cfRule>
    <cfRule type="expression" dxfId="4120" priority="244">
      <formula>AND($N98 &lt; 0, ISNUMBER($N98))</formula>
    </cfRule>
  </conditionalFormatting>
  <conditionalFormatting sqref="D134:F135 E168:F168">
    <cfRule type="expression" dxfId="4119" priority="239">
      <formula>$E$168 &gt; 0</formula>
    </cfRule>
    <cfRule type="expression" dxfId="4118" priority="240">
      <formula>$E$168 = 0</formula>
    </cfRule>
    <cfRule type="expression" dxfId="4117" priority="241">
      <formula>$E$168 &lt; 0</formula>
    </cfRule>
  </conditionalFormatting>
  <conditionalFormatting sqref="G134:I135 H168:I168">
    <cfRule type="expression" dxfId="4116" priority="236">
      <formula>$H$168 &gt; 0</formula>
    </cfRule>
    <cfRule type="expression" dxfId="4115" priority="237">
      <formula>$H$168 = 0</formula>
    </cfRule>
    <cfRule type="expression" dxfId="4114" priority="238">
      <formula>$H$168 &lt; 0</formula>
    </cfRule>
  </conditionalFormatting>
  <conditionalFormatting sqref="J134:L135 K168:L168">
    <cfRule type="expression" dxfId="4113" priority="233">
      <formula>$K$168 &gt; 0</formula>
    </cfRule>
    <cfRule type="expression" dxfId="4112" priority="234">
      <formula>$K$168 = 0</formula>
    </cfRule>
    <cfRule type="expression" dxfId="4111" priority="235">
      <formula>$K$168 &lt; 0</formula>
    </cfRule>
  </conditionalFormatting>
  <conditionalFormatting sqref="M134:O135 N168:O168">
    <cfRule type="expression" dxfId="4110" priority="230">
      <formula>$N$168 &gt; 0</formula>
    </cfRule>
    <cfRule type="expression" dxfId="4109" priority="231">
      <formula>$N$168 = 0</formula>
    </cfRule>
    <cfRule type="expression" dxfId="4108" priority="232">
      <formula>$N$168 &lt; 0</formula>
    </cfRule>
  </conditionalFormatting>
  <conditionalFormatting sqref="D136:F166">
    <cfRule type="expression" dxfId="4107" priority="227">
      <formula>AND($E136 &gt; 0, ISNUMBER($E136))</formula>
    </cfRule>
    <cfRule type="expression" dxfId="4106" priority="228">
      <formula>AND($E136 = 0, ISNUMBER($E136))</formula>
    </cfRule>
    <cfRule type="expression" dxfId="4105" priority="229">
      <formula>AND($E136 &lt; 0, ISNUMBER($E136))</formula>
    </cfRule>
  </conditionalFormatting>
  <conditionalFormatting sqref="G136:I166">
    <cfRule type="expression" dxfId="4104" priority="224">
      <formula>AND($H136 &gt; 0, ISNUMBER($H136))</formula>
    </cfRule>
    <cfRule type="expression" dxfId="4103" priority="225">
      <formula>AND($H136 = 0, ISNUMBER($H136))</formula>
    </cfRule>
    <cfRule type="expression" dxfId="4102" priority="226">
      <formula>AND($H136 &lt; 0, ISNUMBER($H136))</formula>
    </cfRule>
  </conditionalFormatting>
  <conditionalFormatting sqref="J136:L166">
    <cfRule type="expression" dxfId="4101" priority="221">
      <formula>AND($K136 &gt; 0, ISNUMBER($K136))</formula>
    </cfRule>
    <cfRule type="expression" dxfId="4100" priority="222">
      <formula>AND($K136 = 0, ISNUMBER($K136))</formula>
    </cfRule>
    <cfRule type="expression" dxfId="4099" priority="223">
      <formula>AND($K136 &lt; 0, ISNUMBER($K136))</formula>
    </cfRule>
  </conditionalFormatting>
  <conditionalFormatting sqref="M136:O166">
    <cfRule type="expression" dxfId="4098" priority="218">
      <formula>AND($N136 &gt; 0, ISNUMBER($N136))</formula>
    </cfRule>
    <cfRule type="expression" dxfId="4097" priority="219">
      <formula>AND($N136 = 0, ISNUMBER($N136))</formula>
    </cfRule>
    <cfRule type="expression" dxfId="4096" priority="220">
      <formula>AND($N136 &lt; 0, ISNUMBER($N136))</formula>
    </cfRule>
  </conditionalFormatting>
  <conditionalFormatting sqref="D172:F173 E206:F206">
    <cfRule type="expression" dxfId="4095" priority="215">
      <formula>$E$206 &gt; 0</formula>
    </cfRule>
    <cfRule type="expression" dxfId="4094" priority="216">
      <formula>$E$206 = 0</formula>
    </cfRule>
    <cfRule type="expression" dxfId="4093" priority="217">
      <formula>$E$206 &lt; 0</formula>
    </cfRule>
  </conditionalFormatting>
  <conditionalFormatting sqref="G172:I173 H206:I206">
    <cfRule type="expression" dxfId="4092" priority="212">
      <formula>$H$206 &gt; 0</formula>
    </cfRule>
    <cfRule type="expression" dxfId="4091" priority="213">
      <formula>$H$206 = 0</formula>
    </cfRule>
    <cfRule type="expression" dxfId="4090" priority="214">
      <formula>$H$206 &lt; 0</formula>
    </cfRule>
  </conditionalFormatting>
  <conditionalFormatting sqref="J172:L173 K206:L206">
    <cfRule type="expression" dxfId="4089" priority="209">
      <formula>$K$206 &gt; 0</formula>
    </cfRule>
    <cfRule type="expression" dxfId="4088" priority="210">
      <formula>$K$206 = 0</formula>
    </cfRule>
    <cfRule type="expression" dxfId="4087" priority="211">
      <formula>$K$206 &lt; 0</formula>
    </cfRule>
  </conditionalFormatting>
  <conditionalFormatting sqref="M172:O173 N206:O206">
    <cfRule type="expression" dxfId="4086" priority="206">
      <formula>$N$206 &gt; 0</formula>
    </cfRule>
    <cfRule type="expression" dxfId="4085" priority="207">
      <formula>$N$206 = 0</formula>
    </cfRule>
    <cfRule type="expression" dxfId="4084" priority="208">
      <formula>$N$206 &lt; 0</formula>
    </cfRule>
  </conditionalFormatting>
  <conditionalFormatting sqref="D174:F204">
    <cfRule type="expression" dxfId="4083" priority="203">
      <formula>AND($E174 &gt; 0, ISNUMBER($E174))</formula>
    </cfRule>
    <cfRule type="expression" dxfId="4082" priority="204">
      <formula>AND($E174 = 0, ISNUMBER($E174))</formula>
    </cfRule>
    <cfRule type="expression" dxfId="4081" priority="205">
      <formula>AND($E174 &lt; 0, ISNUMBER($E174))</formula>
    </cfRule>
  </conditionalFormatting>
  <conditionalFormatting sqref="G174:I204">
    <cfRule type="expression" dxfId="4080" priority="200">
      <formula>AND($H174 &gt; 0, ISNUMBER($H174))</formula>
    </cfRule>
    <cfRule type="expression" dxfId="4079" priority="201">
      <formula>AND($H174 = 0, ISNUMBER($H174))</formula>
    </cfRule>
    <cfRule type="expression" dxfId="4078" priority="202">
      <formula>AND($H174 &lt; 0, ISNUMBER($H174))</formula>
    </cfRule>
  </conditionalFormatting>
  <conditionalFormatting sqref="J174:L204">
    <cfRule type="expression" dxfId="4077" priority="197">
      <formula>AND($K174 &gt; 0, ISNUMBER($K174))</formula>
    </cfRule>
    <cfRule type="expression" dxfId="4076" priority="198">
      <formula>AND($K174 = 0, ISNUMBER($K174))</formula>
    </cfRule>
    <cfRule type="expression" dxfId="4075" priority="199">
      <formula>AND($K174 &lt; 0, ISNUMBER($K174))</formula>
    </cfRule>
  </conditionalFormatting>
  <conditionalFormatting sqref="M174:O204">
    <cfRule type="expression" dxfId="4074" priority="194">
      <formula>AND($N174 &gt; 0, ISNUMBER($N174))</formula>
    </cfRule>
    <cfRule type="expression" dxfId="4073" priority="195">
      <formula>AND($N174 = 0, ISNUMBER($N174))</formula>
    </cfRule>
    <cfRule type="expression" dxfId="4072" priority="196">
      <formula>AND($N174 &lt; 0, ISNUMBER($N174))</formula>
    </cfRule>
  </conditionalFormatting>
  <conditionalFormatting sqref="D210:F211 E244:F244">
    <cfRule type="expression" dxfId="4071" priority="191">
      <formula>$E$244 &gt; 0</formula>
    </cfRule>
    <cfRule type="expression" dxfId="4070" priority="192">
      <formula>$E$244 = 0</formula>
    </cfRule>
    <cfRule type="expression" dxfId="4069" priority="193">
      <formula>$E$244 &lt; 0</formula>
    </cfRule>
  </conditionalFormatting>
  <conditionalFormatting sqref="G210:I211 H244:I244">
    <cfRule type="expression" dxfId="4068" priority="188">
      <formula>$H$244 &gt; 0</formula>
    </cfRule>
    <cfRule type="expression" dxfId="4067" priority="189">
      <formula>$H$244 = 0</formula>
    </cfRule>
    <cfRule type="expression" dxfId="4066" priority="190">
      <formula>$H$244 &lt; 0</formula>
    </cfRule>
  </conditionalFormatting>
  <conditionalFormatting sqref="J210:L211 K244:L244">
    <cfRule type="expression" dxfId="4065" priority="185">
      <formula>$K$244 &gt; 0</formula>
    </cfRule>
    <cfRule type="expression" dxfId="4064" priority="186">
      <formula>$K$244 = 0</formula>
    </cfRule>
    <cfRule type="expression" dxfId="4063" priority="187">
      <formula>$K$244 &lt; 0</formula>
    </cfRule>
  </conditionalFormatting>
  <conditionalFormatting sqref="M210:O211 N244:O244">
    <cfRule type="expression" dxfId="4062" priority="182">
      <formula>$N$244 &gt; 0</formula>
    </cfRule>
    <cfRule type="expression" dxfId="4061" priority="183">
      <formula>$N$244 = 0</formula>
    </cfRule>
    <cfRule type="expression" dxfId="4060" priority="184">
      <formula>$N$244 &lt; 0</formula>
    </cfRule>
  </conditionalFormatting>
  <conditionalFormatting sqref="D212:F242">
    <cfRule type="expression" dxfId="4059" priority="179">
      <formula>AND($E212 &gt; 0, ISNUMBER($E212))</formula>
    </cfRule>
    <cfRule type="expression" dxfId="4058" priority="180">
      <formula>AND($E212 = 0, ISNUMBER($E212))</formula>
    </cfRule>
    <cfRule type="expression" dxfId="4057" priority="181">
      <formula>AND($E212 &lt; 0, ISNUMBER($E212))</formula>
    </cfRule>
  </conditionalFormatting>
  <conditionalFormatting sqref="G212:I242">
    <cfRule type="expression" dxfId="4056" priority="176">
      <formula>AND($H212 &gt; 0, ISNUMBER($H212))</formula>
    </cfRule>
    <cfRule type="expression" dxfId="4055" priority="177">
      <formula>AND($H212 = 0, ISNUMBER($H212))</formula>
    </cfRule>
    <cfRule type="expression" dxfId="4054" priority="178">
      <formula>AND($H212 &lt; 0, ISNUMBER($H212))</formula>
    </cfRule>
  </conditionalFormatting>
  <conditionalFormatting sqref="J212:L242">
    <cfRule type="expression" dxfId="4053" priority="173">
      <formula>AND($K212 &gt; 0, ISNUMBER($K212))</formula>
    </cfRule>
    <cfRule type="expression" dxfId="4052" priority="174">
      <formula>AND($K212 = 0, ISNUMBER($K212))</formula>
    </cfRule>
    <cfRule type="expression" dxfId="4051" priority="175">
      <formula>AND($K212 &lt; 0, ISNUMBER($K212))</formula>
    </cfRule>
  </conditionalFormatting>
  <conditionalFormatting sqref="M212:O242">
    <cfRule type="expression" dxfId="4050" priority="170">
      <formula>AND($N212 &gt; 0, ISNUMBER($N212))</formula>
    </cfRule>
    <cfRule type="expression" dxfId="4049" priority="171">
      <formula>AND($N212 = 0, ISNUMBER($N212))</formula>
    </cfRule>
    <cfRule type="expression" dxfId="4048" priority="172">
      <formula>AND($N212 &lt; 0, ISNUMBER($N212))</formula>
    </cfRule>
  </conditionalFormatting>
  <conditionalFormatting sqref="D248:F249 E282:F282">
    <cfRule type="expression" dxfId="4047" priority="167">
      <formula>$E$282 &gt; 0</formula>
    </cfRule>
    <cfRule type="expression" dxfId="4046" priority="168">
      <formula>$E$282 = 0</formula>
    </cfRule>
    <cfRule type="expression" dxfId="4045" priority="169">
      <formula>$E$282 &lt; 0</formula>
    </cfRule>
  </conditionalFormatting>
  <conditionalFormatting sqref="G248:I249 H282:I282">
    <cfRule type="expression" dxfId="4044" priority="164">
      <formula>$H$282 &gt; 0</formula>
    </cfRule>
    <cfRule type="expression" dxfId="4043" priority="165">
      <formula>$H$282 = 0</formula>
    </cfRule>
    <cfRule type="expression" dxfId="4042" priority="166">
      <formula>$H$282 &lt; 0</formula>
    </cfRule>
  </conditionalFormatting>
  <conditionalFormatting sqref="J248:L249 K282:L282">
    <cfRule type="expression" dxfId="4041" priority="161">
      <formula>$K$282 &gt; 0</formula>
    </cfRule>
    <cfRule type="expression" dxfId="4040" priority="162">
      <formula>$K$282 = 0</formula>
    </cfRule>
    <cfRule type="expression" dxfId="4039" priority="163">
      <formula>$K$282 &lt; 0</formula>
    </cfRule>
  </conditionalFormatting>
  <conditionalFormatting sqref="M248:O249 N282:O282">
    <cfRule type="expression" dxfId="4038" priority="158">
      <formula>$N$282 &gt; 0</formula>
    </cfRule>
    <cfRule type="expression" dxfId="4037" priority="159">
      <formula>$N$282 = 0</formula>
    </cfRule>
    <cfRule type="expression" dxfId="4036" priority="160">
      <formula>$N$282 &lt; 0</formula>
    </cfRule>
  </conditionalFormatting>
  <conditionalFormatting sqref="D250:F280">
    <cfRule type="expression" dxfId="4035" priority="155">
      <formula>AND($E250 &gt; 0, ISNUMBER($E250))</formula>
    </cfRule>
    <cfRule type="expression" dxfId="4034" priority="156">
      <formula>AND($E250 = 0, ISNUMBER($E250))</formula>
    </cfRule>
    <cfRule type="expression" dxfId="4033" priority="157">
      <formula>AND($E250 &lt; 0, ISNUMBER($E250))</formula>
    </cfRule>
  </conditionalFormatting>
  <conditionalFormatting sqref="G250:I280">
    <cfRule type="expression" dxfId="4032" priority="152">
      <formula>AND($H250 &gt; 0, ISNUMBER($H250))</formula>
    </cfRule>
    <cfRule type="expression" dxfId="4031" priority="153">
      <formula>AND($H250 = 0, ISNUMBER($H250))</formula>
    </cfRule>
    <cfRule type="expression" dxfId="4030" priority="154">
      <formula>AND($H250 &lt; 0, ISNUMBER($H250))</formula>
    </cfRule>
  </conditionalFormatting>
  <conditionalFormatting sqref="J250:L280">
    <cfRule type="expression" dxfId="4029" priority="149">
      <formula>AND($K250 &gt; 0, ISNUMBER($K250))</formula>
    </cfRule>
    <cfRule type="expression" dxfId="4028" priority="150">
      <formula>AND($K250 = 0, ISNUMBER($K250))</formula>
    </cfRule>
    <cfRule type="expression" dxfId="4027" priority="151">
      <formula>AND($K250 &lt; 0, ISNUMBER($K250))</formula>
    </cfRule>
  </conditionalFormatting>
  <conditionalFormatting sqref="M250:O280">
    <cfRule type="expression" dxfId="4026" priority="146">
      <formula>AND($N250 &gt; 0, ISNUMBER($N250))</formula>
    </cfRule>
    <cfRule type="expression" dxfId="4025" priority="147">
      <formula>AND($N250 = 0, ISNUMBER($N250))</formula>
    </cfRule>
    <cfRule type="expression" dxfId="4024" priority="148">
      <formula>AND($N250 &lt; 0, ISNUMBER($N250))</formula>
    </cfRule>
  </conditionalFormatting>
  <conditionalFormatting sqref="D5:F6">
    <cfRule type="expression" dxfId="4023" priority="143">
      <formula>$F$130 &gt; 0</formula>
    </cfRule>
    <cfRule type="expression" dxfId="4022" priority="144">
      <formula>$F$130 = 0</formula>
    </cfRule>
    <cfRule type="expression" dxfId="4021" priority="145">
      <formula>$F$130 &lt; 0</formula>
    </cfRule>
  </conditionalFormatting>
  <conditionalFormatting sqref="D7:F8">
    <cfRule type="expression" dxfId="4020" priority="140">
      <formula>$F$206 &gt; 0</formula>
    </cfRule>
    <cfRule type="expression" dxfId="4019" priority="141">
      <formula>$F$206 = 0</formula>
    </cfRule>
    <cfRule type="expression" dxfId="4018" priority="142">
      <formula>$F$206 &lt; 0</formula>
    </cfRule>
  </conditionalFormatting>
  <conditionalFormatting sqref="D9:F10">
    <cfRule type="expression" dxfId="4017" priority="137">
      <formula>$F$244 &gt; 0</formula>
    </cfRule>
    <cfRule type="expression" dxfId="4016" priority="138">
      <formula>$F$244 = 0</formula>
    </cfRule>
    <cfRule type="expression" dxfId="4015" priority="139">
      <formula>$F$244 &lt; 0</formula>
    </cfRule>
  </conditionalFormatting>
  <conditionalFormatting sqref="D11:F12">
    <cfRule type="expression" dxfId="4014" priority="134">
      <formula>$F$168 &gt; 0</formula>
    </cfRule>
    <cfRule type="expression" dxfId="4013" priority="135">
      <formula>$F$168 = 0</formula>
    </cfRule>
    <cfRule type="expression" dxfId="4012" priority="136">
      <formula>$F$168 &lt; 0</formula>
    </cfRule>
  </conditionalFormatting>
  <conditionalFormatting sqref="D13:F14">
    <cfRule type="expression" dxfId="4011" priority="92">
      <formula>$F$282 &gt; 0</formula>
    </cfRule>
    <cfRule type="expression" dxfId="4010" priority="93">
      <formula>$F$282 = 0</formula>
    </cfRule>
    <cfRule type="expression" dxfId="4009" priority="94">
      <formula>$F$282 &lt; 0</formula>
    </cfRule>
  </conditionalFormatting>
  <conditionalFormatting sqref="D15:F16">
    <cfRule type="expression" dxfId="4008" priority="77">
      <formula>$F$54 &gt; 0</formula>
    </cfRule>
    <cfRule type="expression" dxfId="4007" priority="78">
      <formula>$F$54 = 0</formula>
    </cfRule>
    <cfRule type="expression" dxfId="4006" priority="79">
      <formula>$F$54 &lt; 0</formula>
    </cfRule>
  </conditionalFormatting>
  <conditionalFormatting sqref="G5:I6">
    <cfRule type="expression" dxfId="4005" priority="65">
      <formula>$I$130 &gt; 0</formula>
    </cfRule>
    <cfRule type="expression" dxfId="4004" priority="66">
      <formula>$I$130 = 0</formula>
    </cfRule>
    <cfRule type="expression" dxfId="4003" priority="67">
      <formula>$I$130 &lt; 0</formula>
    </cfRule>
  </conditionalFormatting>
  <conditionalFormatting sqref="G7:I8">
    <cfRule type="expression" dxfId="4002" priority="62">
      <formula>$I$206 &gt; 0</formula>
    </cfRule>
    <cfRule type="expression" dxfId="4001" priority="63">
      <formula>$I$206 = 0</formula>
    </cfRule>
    <cfRule type="expression" dxfId="4000" priority="64">
      <formula>$I$206 &lt; 0</formula>
    </cfRule>
  </conditionalFormatting>
  <conditionalFormatting sqref="G9:I10">
    <cfRule type="expression" dxfId="3999" priority="59">
      <formula>$I$244 &gt; 0</formula>
    </cfRule>
    <cfRule type="expression" dxfId="3998" priority="60">
      <formula>$I$244 = 0</formula>
    </cfRule>
    <cfRule type="expression" dxfId="3997" priority="61">
      <formula>$I$244 &lt; 0</formula>
    </cfRule>
  </conditionalFormatting>
  <conditionalFormatting sqref="G11:I12">
    <cfRule type="expression" dxfId="3996" priority="56">
      <formula>$I$168 &gt; 0</formula>
    </cfRule>
    <cfRule type="expression" dxfId="3995" priority="57">
      <formula>$I$168 = 0</formula>
    </cfRule>
    <cfRule type="expression" dxfId="3994" priority="58">
      <formula>$I$168 &lt; 0</formula>
    </cfRule>
  </conditionalFormatting>
  <conditionalFormatting sqref="G13:I14">
    <cfRule type="expression" dxfId="3993" priority="53">
      <formula>$I$282 &gt; 0</formula>
    </cfRule>
    <cfRule type="expression" dxfId="3992" priority="54">
      <formula>$I$282 = 0</formula>
    </cfRule>
    <cfRule type="expression" dxfId="3991" priority="55">
      <formula>$I$282 &lt; 0</formula>
    </cfRule>
  </conditionalFormatting>
  <conditionalFormatting sqref="G15:I16">
    <cfRule type="expression" dxfId="3990" priority="50">
      <formula>$I$54 &gt; 0</formula>
    </cfRule>
    <cfRule type="expression" dxfId="3989" priority="51">
      <formula>$I$54 = 0</formula>
    </cfRule>
    <cfRule type="expression" dxfId="3988" priority="52">
      <formula>$I$54 &lt; 0</formula>
    </cfRule>
  </conditionalFormatting>
  <conditionalFormatting sqref="J5:L6">
    <cfRule type="expression" dxfId="3987" priority="47">
      <formula>$L$130 &gt; 0</formula>
    </cfRule>
    <cfRule type="expression" dxfId="3986" priority="48">
      <formula>$L$130 = 0</formula>
    </cfRule>
    <cfRule type="expression" dxfId="3985" priority="49">
      <formula>$L$130 &lt; 0</formula>
    </cfRule>
  </conditionalFormatting>
  <conditionalFormatting sqref="J7:L8">
    <cfRule type="expression" dxfId="3984" priority="44">
      <formula>$L$206 &gt; 0</formula>
    </cfRule>
    <cfRule type="expression" dxfId="3983" priority="45">
      <formula>$L$206 = 0</formula>
    </cfRule>
    <cfRule type="expression" dxfId="3982" priority="46">
      <formula>$L$206 &lt; 0</formula>
    </cfRule>
  </conditionalFormatting>
  <conditionalFormatting sqref="J9:L10">
    <cfRule type="expression" dxfId="3981" priority="41">
      <formula>$L$244 &gt; 0</formula>
    </cfRule>
    <cfRule type="expression" dxfId="3980" priority="42">
      <formula>$L$244 = 0</formula>
    </cfRule>
    <cfRule type="expression" dxfId="3979" priority="43">
      <formula>$L$244 &lt; 0</formula>
    </cfRule>
  </conditionalFormatting>
  <conditionalFormatting sqref="J11:L12">
    <cfRule type="expression" dxfId="3978" priority="38">
      <formula>$L$168 &gt; 0</formula>
    </cfRule>
    <cfRule type="expression" dxfId="3977" priority="39">
      <formula>$L$168 = 0</formula>
    </cfRule>
    <cfRule type="expression" dxfId="3976" priority="40">
      <formula>$L$168 &lt; 0</formula>
    </cfRule>
  </conditionalFormatting>
  <conditionalFormatting sqref="J13:L14">
    <cfRule type="expression" dxfId="3975" priority="35">
      <formula>$L$282 &gt; 0</formula>
    </cfRule>
    <cfRule type="expression" dxfId="3974" priority="36">
      <formula>$L$282 = 0</formula>
    </cfRule>
    <cfRule type="expression" dxfId="3973" priority="37">
      <formula>$L$282 &lt; 0</formula>
    </cfRule>
  </conditionalFormatting>
  <conditionalFormatting sqref="J15:L16">
    <cfRule type="expression" dxfId="3972" priority="32">
      <formula>$L$54 &gt; 0</formula>
    </cfRule>
    <cfRule type="expression" dxfId="3971" priority="33">
      <formula>$L$54 = 0</formula>
    </cfRule>
    <cfRule type="expression" dxfId="3970" priority="34">
      <formula>$L$54 &lt; 0</formula>
    </cfRule>
  </conditionalFormatting>
  <conditionalFormatting sqref="M5:O6">
    <cfRule type="expression" dxfId="3969" priority="29">
      <formula>$O$130 &gt; 0</formula>
    </cfRule>
    <cfRule type="expression" dxfId="3968" priority="30">
      <formula>$O$130 = 0</formula>
    </cfRule>
    <cfRule type="expression" dxfId="3967" priority="31">
      <formula>$O$130 &lt; 0</formula>
    </cfRule>
  </conditionalFormatting>
  <conditionalFormatting sqref="M7:O8">
    <cfRule type="expression" dxfId="3966" priority="26">
      <formula>$O$206 &gt; 0</formula>
    </cfRule>
    <cfRule type="expression" dxfId="3965" priority="27">
      <formula>$O$206 = 0</formula>
    </cfRule>
    <cfRule type="expression" dxfId="3964" priority="28">
      <formula>$O$206 &lt; 0</formula>
    </cfRule>
  </conditionalFormatting>
  <conditionalFormatting sqref="M9:O10">
    <cfRule type="expression" dxfId="3963" priority="23">
      <formula>$O$244 &gt; 0</formula>
    </cfRule>
    <cfRule type="expression" dxfId="3962" priority="24">
      <formula>$O$244 = 0</formula>
    </cfRule>
    <cfRule type="expression" dxfId="3961" priority="25">
      <formula>$O$244 &lt; 0</formula>
    </cfRule>
  </conditionalFormatting>
  <conditionalFormatting sqref="M11:O12">
    <cfRule type="expression" dxfId="3960" priority="20">
      <formula>$O$168 &gt; 0</formula>
    </cfRule>
    <cfRule type="expression" dxfId="3959" priority="21">
      <formula>$O$168 = 0</formula>
    </cfRule>
    <cfRule type="expression" dxfId="3958" priority="22">
      <formula>$O$168 &lt; 0</formula>
    </cfRule>
  </conditionalFormatting>
  <conditionalFormatting sqref="M13:O14">
    <cfRule type="expression" dxfId="3957" priority="17">
      <formula>$O$282 &gt; 0</formula>
    </cfRule>
    <cfRule type="expression" dxfId="3956" priority="18">
      <formula>$O$282 = 0</formula>
    </cfRule>
    <cfRule type="expression" dxfId="3955" priority="19">
      <formula>$O$282 &lt; 0</formula>
    </cfRule>
  </conditionalFormatting>
  <conditionalFormatting sqref="M15:O16">
    <cfRule type="expression" dxfId="3954" priority="14">
      <formula>$O$54 &gt; 0</formula>
    </cfRule>
    <cfRule type="expression" dxfId="3953" priority="15">
      <formula>$O$54 = 0</formula>
    </cfRule>
    <cfRule type="expression" dxfId="3952" priority="16">
      <formula>$O$54 &lt; 0</formula>
    </cfRule>
  </conditionalFormatting>
  <conditionalFormatting sqref="D3:F4">
    <cfRule type="expression" dxfId="3951" priority="13">
      <formula>$F$92 &lt; 0</formula>
    </cfRule>
    <cfRule type="expression" dxfId="3950" priority="12">
      <formula>$F$92 = 0</formula>
    </cfRule>
    <cfRule type="expression" dxfId="3949" priority="11">
      <formula>$F$92 &gt; 0</formula>
    </cfRule>
  </conditionalFormatting>
  <conditionalFormatting sqref="G3:I4">
    <cfRule type="expression" dxfId="3948" priority="10">
      <formula>$I$92 &lt; 0</formula>
    </cfRule>
    <cfRule type="expression" dxfId="3947" priority="9">
      <formula>$I$92 = 0</formula>
    </cfRule>
    <cfRule type="expression" dxfId="3946" priority="8">
      <formula>$I$92 &gt; 0</formula>
    </cfRule>
  </conditionalFormatting>
  <conditionalFormatting sqref="J3:L4">
    <cfRule type="expression" dxfId="3945" priority="5">
      <formula>$L$92 &gt; 0</formula>
    </cfRule>
    <cfRule type="expression" dxfId="3944" priority="6">
      <formula>$L$92 = 0</formula>
    </cfRule>
    <cfRule type="expression" dxfId="3943" priority="7">
      <formula>$L$92 &lt; 0</formula>
    </cfRule>
  </conditionalFormatting>
  <conditionalFormatting sqref="M3:O4">
    <cfRule type="expression" dxfId="3942" priority="2">
      <formula>$O$92 &gt; 0</formula>
    </cfRule>
    <cfRule type="expression" dxfId="3941" priority="3">
      <formula>$O$92 = 0</formula>
    </cfRule>
    <cfRule type="expression" dxfId="394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44348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57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2021-06-01(화) 오전 00:00</v>
      </c>
      <c r="C15" s="315"/>
      <c r="D15" s="271" t="str">
        <f>TEXT($G$1, "[$-ko-KR]yyyy-mm-dd(ddd) ") &amp; "오후 14:00"</f>
        <v>2021-06-01(화) 오후 14:00</v>
      </c>
      <c r="E15" s="272"/>
      <c r="F15" s="273"/>
      <c r="G15" s="271" t="str">
        <f>TEXT($G$1, "[$-ko-KR]yyyy-mm-dd(ddd) ") &amp; "오후 19:00"</f>
        <v>2021-06-01(화) 오후 19:00</v>
      </c>
      <c r="H15" s="272"/>
      <c r="I15" s="273"/>
      <c r="J15" s="271" t="str">
        <f>TEXT($G$1, "[$-ko-KR]yyyy-mm-dd(ddd) ") &amp; "오후 21:00"</f>
        <v>2021-06-01(화) 오후 21:00</v>
      </c>
      <c r="K15" s="272"/>
      <c r="L15" s="273"/>
      <c r="M15" s="271" t="str">
        <f>TEXT($G$1+1, "[$-ko-KR]yyyy-mm-dd(ddd) ") &amp; "오전 00:00"</f>
        <v>2021-06-02(수)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69"/>
      <c r="R17" s="269"/>
      <c r="S17" s="269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69"/>
      <c r="R18" s="269"/>
      <c r="S18" s="269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74"/>
      <c r="R19" s="274"/>
      <c r="S19" s="274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74"/>
      <c r="R20" s="274"/>
      <c r="S20" s="274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74"/>
      <c r="R21" s="274"/>
      <c r="S21" s="274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74"/>
      <c r="R22" s="274"/>
      <c r="S22" s="27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57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2021-06-01(화) 오전 00:00</v>
      </c>
      <c r="C42" s="312"/>
      <c r="D42" s="271" t="str">
        <f>TEXT($G$1, "[$-ko-KR]yyyy-mm-dd(ddd) ") &amp; "오후 14:00"</f>
        <v>2021-06-01(화) 오후 14:00</v>
      </c>
      <c r="E42" s="272"/>
      <c r="F42" s="273"/>
      <c r="G42" s="271" t="str">
        <f>TEXT($G$1, "[$-ko-KR]yyyy-mm-dd(ddd) ") &amp; "오후 19:00"</f>
        <v>2021-06-01(화) 오후 19:00</v>
      </c>
      <c r="H42" s="272"/>
      <c r="I42" s="273"/>
      <c r="J42" s="271" t="str">
        <f>TEXT($G$1, "[$-ko-KR]yyyy-mm-dd(ddd) ") &amp; "오후 21:00"</f>
        <v>2021-06-01(화) 오후 21:00</v>
      </c>
      <c r="K42" s="272"/>
      <c r="L42" s="273"/>
      <c r="M42" s="271" t="str">
        <f>TEXT($G$1+1, "[$-ko-KR]yyyy-mm-dd(ddd) ") &amp; "오전 00:00"</f>
        <v>2021-06-02(수)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69"/>
      <c r="R44" s="269"/>
      <c r="S44" s="269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69"/>
      <c r="R45" s="269"/>
      <c r="S45" s="269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74"/>
      <c r="R46" s="274"/>
      <c r="S46" s="274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74"/>
      <c r="R47" s="274"/>
      <c r="S47" s="274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74"/>
      <c r="R48" s="274"/>
      <c r="S48" s="274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74"/>
      <c r="R49" s="274"/>
      <c r="S49" s="274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74"/>
      <c r="R50" s="274"/>
      <c r="S50" s="274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74"/>
      <c r="R51" s="274"/>
      <c r="S51" s="274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83"/>
      <c r="R53" s="284"/>
      <c r="S53" s="285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86"/>
      <c r="R54" s="287"/>
      <c r="S54" s="288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89"/>
      <c r="R55" s="290"/>
      <c r="S55" s="291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74"/>
      <c r="R56" s="274"/>
      <c r="S56" s="274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69"/>
      <c r="R57" s="269"/>
      <c r="S57" s="269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69"/>
      <c r="R58" s="269"/>
      <c r="S58" s="269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74"/>
      <c r="R59" s="274"/>
      <c r="S59" s="274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74"/>
      <c r="R60" s="274"/>
      <c r="S60" s="274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74"/>
      <c r="R61" s="274"/>
      <c r="S61" s="274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96"/>
      <c r="R62" s="297"/>
      <c r="S62" s="298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57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2021-06-01(화) 오전 00:00</v>
      </c>
      <c r="C69" s="312"/>
      <c r="D69" s="271" t="str">
        <f>TEXT($G$1, "[$-ko-KR]yyyy-mm-dd(ddd) ") &amp; "오후 14:00"</f>
        <v>2021-06-01(화) 오후 14:00</v>
      </c>
      <c r="E69" s="272"/>
      <c r="F69" s="273"/>
      <c r="G69" s="271" t="str">
        <f>TEXT($G$1, "[$-ko-KR]yyyy-mm-dd(ddd) ") &amp; "오후 19:00"</f>
        <v>2021-06-01(화) 오후 19:00</v>
      </c>
      <c r="H69" s="272"/>
      <c r="I69" s="273"/>
      <c r="J69" s="271" t="str">
        <f>TEXT($G$1, "[$-ko-KR]yyyy-mm-dd(ddd) ") &amp; "오후 21:00"</f>
        <v>2021-06-01(화) 오후 21:00</v>
      </c>
      <c r="K69" s="272"/>
      <c r="L69" s="273"/>
      <c r="M69" s="271" t="str">
        <f>TEXT($G$1+1, "[$-ko-KR]yyyy-mm-dd(ddd) ") &amp; "오전 00:00"</f>
        <v>2021-06-02(수)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69"/>
      <c r="R71" s="269"/>
      <c r="S71" s="269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69"/>
      <c r="R72" s="269"/>
      <c r="S72" s="269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74"/>
      <c r="R73" s="274"/>
      <c r="S73" s="274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74"/>
      <c r="R74" s="274"/>
      <c r="S74" s="274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74"/>
      <c r="R75" s="274"/>
      <c r="S75" s="274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74"/>
      <c r="R76" s="274"/>
      <c r="S76" s="274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74"/>
      <c r="R77" s="274"/>
      <c r="S77" s="274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74"/>
      <c r="R78" s="274"/>
      <c r="S78" s="274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83"/>
      <c r="R80" s="284"/>
      <c r="S80" s="285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86"/>
      <c r="R81" s="287"/>
      <c r="S81" s="288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89"/>
      <c r="R82" s="290"/>
      <c r="S82" s="291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74"/>
      <c r="R83" s="274"/>
      <c r="S83" s="274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69"/>
      <c r="R84" s="269"/>
      <c r="S84" s="269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69"/>
      <c r="R85" s="269"/>
      <c r="S85" s="269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74"/>
      <c r="R86" s="274"/>
      <c r="S86" s="274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74"/>
      <c r="R87" s="274"/>
      <c r="S87" s="274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74"/>
      <c r="R88" s="274"/>
      <c r="S88" s="274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96"/>
      <c r="R89" s="297"/>
      <c r="S89" s="298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57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2021-06-01(화) 오전 00:00</v>
      </c>
      <c r="C96" s="312"/>
      <c r="D96" s="271" t="str">
        <f>TEXT($G$1, "[$-ko-KR]yyyy-mm-dd(ddd) ") &amp; "오후 14:00"</f>
        <v>2021-06-01(화) 오후 14:00</v>
      </c>
      <c r="E96" s="272"/>
      <c r="F96" s="273"/>
      <c r="G96" s="271" t="str">
        <f>TEXT($G$1, "[$-ko-KR]yyyy-mm-dd(ddd) ") &amp; "오후 19:00"</f>
        <v>2021-06-01(화) 오후 19:00</v>
      </c>
      <c r="H96" s="272"/>
      <c r="I96" s="273"/>
      <c r="J96" s="271" t="str">
        <f>TEXT($G$1, "[$-ko-KR]yyyy-mm-dd(ddd) ") &amp; "오후 21:00"</f>
        <v>2021-06-01(화) 오후 21:00</v>
      </c>
      <c r="K96" s="272"/>
      <c r="L96" s="273"/>
      <c r="M96" s="271" t="str">
        <f>TEXT($G$1+1, "[$-ko-KR]yyyy-mm-dd(ddd) ") &amp; "오전 00:00"</f>
        <v>2021-06-02(수)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69"/>
      <c r="R98" s="269"/>
      <c r="S98" s="269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69"/>
      <c r="R99" s="269"/>
      <c r="S99" s="269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74"/>
      <c r="R100" s="274"/>
      <c r="S100" s="274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74"/>
      <c r="R101" s="274"/>
      <c r="S101" s="274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74"/>
      <c r="R102" s="274"/>
      <c r="S102" s="274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74"/>
      <c r="R103" s="274"/>
      <c r="S103" s="274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74"/>
      <c r="R104" s="274"/>
      <c r="S104" s="274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74"/>
      <c r="R105" s="274"/>
      <c r="S105" s="274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83"/>
      <c r="R107" s="284"/>
      <c r="S107" s="285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86"/>
      <c r="R108" s="287"/>
      <c r="S108" s="288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89"/>
      <c r="R109" s="290"/>
      <c r="S109" s="291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74"/>
      <c r="R110" s="274"/>
      <c r="S110" s="274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69"/>
      <c r="R111" s="269"/>
      <c r="S111" s="269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69"/>
      <c r="R112" s="269"/>
      <c r="S112" s="269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74"/>
      <c r="R113" s="274"/>
      <c r="S113" s="274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74"/>
      <c r="R114" s="274"/>
      <c r="S114" s="274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74"/>
      <c r="R115" s="274"/>
      <c r="S115" s="274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96"/>
      <c r="R116" s="297"/>
      <c r="S116" s="298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57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2021-06-01(화) 오전 00:00</v>
      </c>
      <c r="C123" s="312"/>
      <c r="D123" s="271" t="str">
        <f>TEXT($G$1, "[$-ko-KR]yyyy-mm-dd(ddd) ") &amp; "오후 14:00"</f>
        <v>2021-06-01(화) 오후 14:00</v>
      </c>
      <c r="E123" s="272"/>
      <c r="F123" s="273"/>
      <c r="G123" s="271" t="str">
        <f>TEXT($G$1, "[$-ko-KR]yyyy-mm-dd(ddd) ") &amp; "오후 19:00"</f>
        <v>2021-06-01(화) 오후 19:00</v>
      </c>
      <c r="H123" s="272"/>
      <c r="I123" s="273"/>
      <c r="J123" s="271" t="str">
        <f>TEXT($G$1, "[$-ko-KR]yyyy-mm-dd(ddd) ") &amp; "오후 21:00"</f>
        <v>2021-06-01(화) 오후 21:00</v>
      </c>
      <c r="K123" s="272"/>
      <c r="L123" s="273"/>
      <c r="M123" s="271" t="str">
        <f>TEXT($G$1+1, "[$-ko-KR]yyyy-mm-dd(ddd) ") &amp; "오전 00:00"</f>
        <v>2021-06-02(수)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69"/>
      <c r="R125" s="269"/>
      <c r="S125" s="269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69"/>
      <c r="R126" s="269"/>
      <c r="S126" s="269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74"/>
      <c r="R127" s="274"/>
      <c r="S127" s="274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74"/>
      <c r="R128" s="274"/>
      <c r="S128" s="274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74"/>
      <c r="R129" s="274"/>
      <c r="S129" s="274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74"/>
      <c r="R130" s="274"/>
      <c r="S130" s="274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74"/>
      <c r="R131" s="274"/>
      <c r="S131" s="274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74"/>
      <c r="R132" s="274"/>
      <c r="S132" s="274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83"/>
      <c r="R134" s="284"/>
      <c r="S134" s="285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86"/>
      <c r="R135" s="287"/>
      <c r="S135" s="288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89"/>
      <c r="R136" s="290"/>
      <c r="S136" s="291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74"/>
      <c r="R137" s="274"/>
      <c r="S137" s="274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69"/>
      <c r="R138" s="269"/>
      <c r="S138" s="269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69"/>
      <c r="R139" s="269"/>
      <c r="S139" s="269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74"/>
      <c r="R140" s="274"/>
      <c r="S140" s="274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74"/>
      <c r="R141" s="274"/>
      <c r="S141" s="274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74"/>
      <c r="R142" s="274"/>
      <c r="S142" s="274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96"/>
      <c r="R143" s="297"/>
      <c r="S143" s="298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57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2021-06-01(화) 오전 00:00</v>
      </c>
      <c r="C150" s="312"/>
      <c r="D150" s="271" t="str">
        <f>TEXT($G$1, "[$-ko-KR]yyyy-mm-dd(ddd) ") &amp; "오후 14:00"</f>
        <v>2021-06-01(화) 오후 14:00</v>
      </c>
      <c r="E150" s="272"/>
      <c r="F150" s="273"/>
      <c r="G150" s="271" t="str">
        <f>TEXT($G$1, "[$-ko-KR]yyyy-mm-dd(ddd) ") &amp; "오후 19:00"</f>
        <v>2021-06-01(화) 오후 19:00</v>
      </c>
      <c r="H150" s="272"/>
      <c r="I150" s="273"/>
      <c r="J150" s="271" t="str">
        <f>TEXT($G$1, "[$-ko-KR]yyyy-mm-dd(ddd) ") &amp; "오후 21:00"</f>
        <v>2021-06-01(화) 오후 21:00</v>
      </c>
      <c r="K150" s="272"/>
      <c r="L150" s="273"/>
      <c r="M150" s="271" t="str">
        <f>TEXT($G$1+1, "[$-ko-KR]yyyy-mm-dd(ddd) ") &amp; "오전 00:00"</f>
        <v>2021-06-02(수)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69"/>
      <c r="R152" s="269"/>
      <c r="S152" s="269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69"/>
      <c r="R153" s="269"/>
      <c r="S153" s="269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74"/>
      <c r="R154" s="274"/>
      <c r="S154" s="274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74"/>
      <c r="R155" s="274"/>
      <c r="S155" s="274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74"/>
      <c r="R156" s="274"/>
      <c r="S156" s="274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74"/>
      <c r="R157" s="274"/>
      <c r="S157" s="274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74"/>
      <c r="R158" s="274"/>
      <c r="S158" s="274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74"/>
      <c r="R159" s="274"/>
      <c r="S159" s="274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83"/>
      <c r="R161" s="284"/>
      <c r="S161" s="285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86"/>
      <c r="R162" s="287"/>
      <c r="S162" s="288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89"/>
      <c r="R163" s="290"/>
      <c r="S163" s="291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74"/>
      <c r="R164" s="274"/>
      <c r="S164" s="274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69"/>
      <c r="R165" s="269"/>
      <c r="S165" s="269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69"/>
      <c r="R166" s="269"/>
      <c r="S166" s="269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74"/>
      <c r="R167" s="274"/>
      <c r="S167" s="274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74"/>
      <c r="R168" s="274"/>
      <c r="S168" s="274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74"/>
      <c r="R169" s="274"/>
      <c r="S169" s="274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96"/>
      <c r="R170" s="297"/>
      <c r="S170" s="298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57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2021-06-01(화) 오전 00:00</v>
      </c>
      <c r="C177" s="312"/>
      <c r="D177" s="271" t="str">
        <f>TEXT($G$1, "[$-ko-KR]yyyy-mm-dd(ddd) ") &amp; "오후 14:00"</f>
        <v>2021-06-01(화) 오후 14:00</v>
      </c>
      <c r="E177" s="272"/>
      <c r="F177" s="273"/>
      <c r="G177" s="271" t="str">
        <f>TEXT($G$1, "[$-ko-KR]yyyy-mm-dd(ddd) ") &amp; "오후 19:00"</f>
        <v>2021-06-01(화) 오후 19:00</v>
      </c>
      <c r="H177" s="272"/>
      <c r="I177" s="273"/>
      <c r="J177" s="271" t="str">
        <f>TEXT($G$1, "[$-ko-KR]yyyy-mm-dd(ddd) ") &amp; "오후 21:00"</f>
        <v>2021-06-01(화) 오후 21:00</v>
      </c>
      <c r="K177" s="272"/>
      <c r="L177" s="273"/>
      <c r="M177" s="271" t="str">
        <f>TEXT($G$1+1, "[$-ko-KR]yyyy-mm-dd(ddd) ") &amp; "오전 00:00"</f>
        <v>2021-06-02(수)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69"/>
      <c r="R179" s="269"/>
      <c r="S179" s="269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69"/>
      <c r="R180" s="269"/>
      <c r="S180" s="269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74"/>
      <c r="R181" s="274"/>
      <c r="S181" s="274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74"/>
      <c r="R182" s="274"/>
      <c r="S182" s="274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74"/>
      <c r="R183" s="274"/>
      <c r="S183" s="274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74"/>
      <c r="R184" s="274"/>
      <c r="S184" s="274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74"/>
      <c r="R185" s="274"/>
      <c r="S185" s="274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74"/>
      <c r="R186" s="274"/>
      <c r="S186" s="274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83"/>
      <c r="R188" s="284"/>
      <c r="S188" s="285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86"/>
      <c r="R189" s="287"/>
      <c r="S189" s="288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89"/>
      <c r="R190" s="290"/>
      <c r="S190" s="291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74"/>
      <c r="R191" s="274"/>
      <c r="S191" s="274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69"/>
      <c r="R192" s="269"/>
      <c r="S192" s="269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69"/>
      <c r="R193" s="269"/>
      <c r="S193" s="269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74"/>
      <c r="R194" s="274"/>
      <c r="S194" s="274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74"/>
      <c r="R195" s="274"/>
      <c r="S195" s="274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74"/>
      <c r="R196" s="274"/>
      <c r="S196" s="274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96"/>
      <c r="R197" s="297"/>
      <c r="S197" s="298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302"/>
      <c r="R199" s="303"/>
      <c r="S199" s="3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3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3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3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3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3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3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3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3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3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3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29" priority="157">
      <formula>AND($N17 &gt; 0, ISNUMBER($N17))</formula>
    </cfRule>
    <cfRule type="expression" dxfId="3928" priority="158">
      <formula>AND($N17 = 0 * ISNUMBER($N17))</formula>
    </cfRule>
    <cfRule type="expression" dxfId="3927" priority="159">
      <formula>AND($N17 &lt; 0, ISNUMBER($N17))</formula>
    </cfRule>
  </conditionalFormatting>
  <conditionalFormatting sqref="A17:F36">
    <cfRule type="expression" dxfId="3926" priority="166">
      <formula>AND($E17 &gt; 0, ISNUMBER($E17))</formula>
    </cfRule>
    <cfRule type="expression" dxfId="3925" priority="167">
      <formula>AND($E17 = 0 * ISNUMBER($E17))</formula>
    </cfRule>
    <cfRule type="expression" dxfId="3924" priority="168">
      <formula>AND($E17 &lt; 0, ISNUMBER($E17))</formula>
    </cfRule>
  </conditionalFormatting>
  <conditionalFormatting sqref="A17:C36 G17:I36">
    <cfRule type="expression" dxfId="3923" priority="163">
      <formula>AND($H17 &gt; 0, ISNUMBER($H17))</formula>
    </cfRule>
    <cfRule type="expression" dxfId="3922" priority="164">
      <formula>AND($H17 = 0 * ISNUMBER($H17))</formula>
    </cfRule>
    <cfRule type="expression" dxfId="3921" priority="165">
      <formula>AND($H17 &lt; 0, ISNUMBER($H17))</formula>
    </cfRule>
  </conditionalFormatting>
  <conditionalFormatting sqref="A17:C36 J17:L36">
    <cfRule type="expression" dxfId="3920" priority="160">
      <formula>AND($K17 &gt; 0, ISNUMBER($K17))</formula>
    </cfRule>
    <cfRule type="expression" dxfId="3919" priority="161">
      <formula>AND($K17 = 0 * ISNUMBER($K17))</formula>
    </cfRule>
    <cfRule type="expression" dxfId="3918" priority="162">
      <formula>AND($K17 &lt; 0, ISNUMBER($K17))</formula>
    </cfRule>
  </conditionalFormatting>
  <conditionalFormatting sqref="D15:F16 E37:F37">
    <cfRule type="expression" dxfId="3917" priority="154">
      <formula>$E$37 &gt; 0</formula>
    </cfRule>
    <cfRule type="expression" dxfId="3916" priority="155">
      <formula>$E$37 = 0</formula>
    </cfRule>
    <cfRule type="expression" dxfId="3915" priority="156">
      <formula>$E$37 &lt; 0</formula>
    </cfRule>
  </conditionalFormatting>
  <conditionalFormatting sqref="G15:I16 H37:I37">
    <cfRule type="expression" dxfId="3914" priority="151">
      <formula>$H$37 &gt; 0</formula>
    </cfRule>
    <cfRule type="expression" dxfId="3913" priority="152">
      <formula>$H$37 = 0</formula>
    </cfRule>
    <cfRule type="expression" dxfId="3912" priority="153">
      <formula>$H$37 &lt; 0</formula>
    </cfRule>
  </conditionalFormatting>
  <conditionalFormatting sqref="J15:L16 K37:L37">
    <cfRule type="expression" dxfId="3911" priority="148">
      <formula>$K$37 &gt; 0</formula>
    </cfRule>
    <cfRule type="expression" dxfId="3910" priority="149">
      <formula>$K$37 = 0</formula>
    </cfRule>
    <cfRule type="expression" dxfId="3909" priority="150">
      <formula>$K$37 &lt; 0</formula>
    </cfRule>
  </conditionalFormatting>
  <conditionalFormatting sqref="M15:O16 N37:O37">
    <cfRule type="expression" dxfId="3908" priority="145">
      <formula>$N$37 &gt; 0</formula>
    </cfRule>
    <cfRule type="expression" dxfId="3907" priority="146">
      <formula>$N$37 = 0</formula>
    </cfRule>
    <cfRule type="expression" dxfId="3906" priority="147">
      <formula>$N$37 &lt; 0</formula>
    </cfRule>
  </conditionalFormatting>
  <conditionalFormatting sqref="A44:C63 M44:O63">
    <cfRule type="expression" dxfId="3905" priority="133">
      <formula>AND($N44 &gt; 0, ISNUMBER($N44))</formula>
    </cfRule>
    <cfRule type="expression" dxfId="3904" priority="134">
      <formula>AND($N44 = 0 * ISNUMBER($N44))</formula>
    </cfRule>
    <cfRule type="expression" dxfId="3903" priority="135">
      <formula>AND($N44 &lt; 0, ISNUMBER($N44))</formula>
    </cfRule>
  </conditionalFormatting>
  <conditionalFormatting sqref="A44:F63">
    <cfRule type="expression" dxfId="3902" priority="142">
      <formula>AND($E44 &gt; 0, ISNUMBER($E44))</formula>
    </cfRule>
    <cfRule type="expression" dxfId="3901" priority="143">
      <formula>AND($E44 = 0 * ISNUMBER($E44))</formula>
    </cfRule>
    <cfRule type="expression" dxfId="3900" priority="144">
      <formula>AND($E44 &lt; 0, ISNUMBER($E44))</formula>
    </cfRule>
  </conditionalFormatting>
  <conditionalFormatting sqref="A44:C63 G44:I63">
    <cfRule type="expression" dxfId="3899" priority="139">
      <formula>AND($H44 &gt; 0, ISNUMBER($H44))</formula>
    </cfRule>
    <cfRule type="expression" dxfId="3898" priority="140">
      <formula>AND($H44 = 0 * ISNUMBER($H44))</formula>
    </cfRule>
    <cfRule type="expression" dxfId="3897" priority="141">
      <formula>AND($H44 &lt; 0, ISNUMBER($H44))</formula>
    </cfRule>
  </conditionalFormatting>
  <conditionalFormatting sqref="A44:C63 J44:L63">
    <cfRule type="expression" dxfId="3896" priority="136">
      <formula>AND($K44 &gt; 0, ISNUMBER($K44))</formula>
    </cfRule>
    <cfRule type="expression" dxfId="3895" priority="137">
      <formula>AND($K44 = 0 * ISNUMBER($K44))</formula>
    </cfRule>
    <cfRule type="expression" dxfId="3894" priority="138">
      <formula>AND($K44 &lt; 0, ISNUMBER($K44))</formula>
    </cfRule>
  </conditionalFormatting>
  <conditionalFormatting sqref="D42:F43 E64:F64">
    <cfRule type="expression" dxfId="3893" priority="130">
      <formula>$E$64 &gt; 0</formula>
    </cfRule>
    <cfRule type="expression" dxfId="3892" priority="131">
      <formula>$E$64 = 0</formula>
    </cfRule>
    <cfRule type="expression" dxfId="3891" priority="132">
      <formula>$E$64 &lt; 0</formula>
    </cfRule>
  </conditionalFormatting>
  <conditionalFormatting sqref="G42:I43 H64:I64">
    <cfRule type="expression" dxfId="3890" priority="127">
      <formula>$H$64 &gt; 0</formula>
    </cfRule>
    <cfRule type="expression" dxfId="3889" priority="128">
      <formula>$H$64 = 0</formula>
    </cfRule>
    <cfRule type="expression" dxfId="3888" priority="129">
      <formula>$H$64 &lt; 0</formula>
    </cfRule>
  </conditionalFormatting>
  <conditionalFormatting sqref="J42:L43 K64:L64">
    <cfRule type="expression" dxfId="3887" priority="124">
      <formula>$K$64 &gt; 0</formula>
    </cfRule>
    <cfRule type="expression" dxfId="3886" priority="125">
      <formula>$K$64 = 0</formula>
    </cfRule>
    <cfRule type="expression" dxfId="3885" priority="126">
      <formula>$K$64 &lt; 0</formula>
    </cfRule>
  </conditionalFormatting>
  <conditionalFormatting sqref="M42:O43 N64:O64">
    <cfRule type="expression" dxfId="3884" priority="121">
      <formula>$N$64 &gt; 0</formula>
    </cfRule>
    <cfRule type="expression" dxfId="3883" priority="122">
      <formula>$N$64 = 0</formula>
    </cfRule>
    <cfRule type="expression" dxfId="3882" priority="123">
      <formula>$N$64 &lt; 0</formula>
    </cfRule>
  </conditionalFormatting>
  <conditionalFormatting sqref="A71:C90 M71:O90">
    <cfRule type="expression" dxfId="3881" priority="109">
      <formula>AND($N71 &gt; 0, ISNUMBER($N71))</formula>
    </cfRule>
    <cfRule type="expression" dxfId="3880" priority="110">
      <formula>AND($N71 = 0 * ISNUMBER($N71))</formula>
    </cfRule>
    <cfRule type="expression" dxfId="3879" priority="111">
      <formula>AND($N71 &lt; 0, ISNUMBER($N71))</formula>
    </cfRule>
  </conditionalFormatting>
  <conditionalFormatting sqref="A71:F90">
    <cfRule type="expression" dxfId="3878" priority="118">
      <formula>AND($E71 &gt; 0, ISNUMBER($E71))</formula>
    </cfRule>
    <cfRule type="expression" dxfId="3877" priority="119">
      <formula>AND($E71 = 0 * ISNUMBER($E71))</formula>
    </cfRule>
    <cfRule type="expression" dxfId="3876" priority="120">
      <formula>AND($E71 &lt; 0, ISNUMBER($E71))</formula>
    </cfRule>
  </conditionalFormatting>
  <conditionalFormatting sqref="A71:C90 G71:I90">
    <cfRule type="expression" dxfId="3875" priority="115">
      <formula>AND($H71 &gt; 0, ISNUMBER($H71))</formula>
    </cfRule>
    <cfRule type="expression" dxfId="3874" priority="116">
      <formula>AND($H71 = 0 * ISNUMBER($H71))</formula>
    </cfRule>
    <cfRule type="expression" dxfId="3873" priority="117">
      <formula>AND($H71 &lt; 0, ISNUMBER($H71))</formula>
    </cfRule>
  </conditionalFormatting>
  <conditionalFormatting sqref="A71:C90 J71:L90">
    <cfRule type="expression" dxfId="3872" priority="112">
      <formula>AND($K71 &gt; 0, ISNUMBER($K71))</formula>
    </cfRule>
    <cfRule type="expression" dxfId="3871" priority="113">
      <formula>AND($K71 = 0 * ISNUMBER($K71))</formula>
    </cfRule>
    <cfRule type="expression" dxfId="3870" priority="114">
      <formula>AND($K71 &lt; 0, ISNUMBER($K71))</formula>
    </cfRule>
  </conditionalFormatting>
  <conditionalFormatting sqref="D69:F70 E91:F91">
    <cfRule type="expression" dxfId="3869" priority="106">
      <formula>$E$91 &gt; 0</formula>
    </cfRule>
    <cfRule type="expression" dxfId="3868" priority="107">
      <formula>$E$91 = 0</formula>
    </cfRule>
    <cfRule type="expression" dxfId="3867" priority="108">
      <formula>$E$91 &lt; 0</formula>
    </cfRule>
  </conditionalFormatting>
  <conditionalFormatting sqref="G69:I70 H91:I91">
    <cfRule type="expression" dxfId="3866" priority="103">
      <formula>$H$91 &gt; 0</formula>
    </cfRule>
    <cfRule type="expression" dxfId="3865" priority="104">
      <formula>$H$91 = 0</formula>
    </cfRule>
    <cfRule type="expression" dxfId="3864" priority="105">
      <formula>$H$91 &lt; 0</formula>
    </cfRule>
  </conditionalFormatting>
  <conditionalFormatting sqref="J69:L70 K91:L91">
    <cfRule type="expression" dxfId="3863" priority="100">
      <formula>$K$91 &gt; 0</formula>
    </cfRule>
    <cfRule type="expression" dxfId="3862" priority="101">
      <formula>$K$91 = 0</formula>
    </cfRule>
    <cfRule type="expression" dxfId="3861" priority="102">
      <formula>$K$91 &lt; 0</formula>
    </cfRule>
  </conditionalFormatting>
  <conditionalFormatting sqref="M69:O70 N91:O91">
    <cfRule type="expression" dxfId="3860" priority="97">
      <formula>$N$91 &gt; 0</formula>
    </cfRule>
    <cfRule type="expression" dxfId="3859" priority="98">
      <formula>$N$91 = 0</formula>
    </cfRule>
    <cfRule type="expression" dxfId="3858" priority="99">
      <formula>$N$91 &lt; 0</formula>
    </cfRule>
  </conditionalFormatting>
  <conditionalFormatting sqref="A98:C117 M98:O117">
    <cfRule type="expression" dxfId="3857" priority="85">
      <formula>AND($N98 &gt; 0, ISNUMBER($N98))</formula>
    </cfRule>
    <cfRule type="expression" dxfId="3856" priority="86">
      <formula>AND($N98 = 0 * ISNUMBER($N98))</formula>
    </cfRule>
    <cfRule type="expression" dxfId="3855" priority="87">
      <formula>AND($N98 &lt; 0, ISNUMBER($N98))</formula>
    </cfRule>
  </conditionalFormatting>
  <conditionalFormatting sqref="A98:F117">
    <cfRule type="expression" dxfId="3854" priority="94">
      <formula>AND($E98 &gt; 0, ISNUMBER($E98))</formula>
    </cfRule>
    <cfRule type="expression" dxfId="3853" priority="95">
      <formula>AND($E98 = 0 * ISNUMBER($E98))</formula>
    </cfRule>
    <cfRule type="expression" dxfId="3852" priority="96">
      <formula>AND($E98 &lt; 0, ISNUMBER($E98))</formula>
    </cfRule>
  </conditionalFormatting>
  <conditionalFormatting sqref="A98:C117 G98:I117">
    <cfRule type="expression" dxfId="3851" priority="91">
      <formula>AND($H98 &gt; 0, ISNUMBER($H98))</formula>
    </cfRule>
    <cfRule type="expression" dxfId="3850" priority="92">
      <formula>AND($H98 = 0 * ISNUMBER($H98))</formula>
    </cfRule>
    <cfRule type="expression" dxfId="3849" priority="93">
      <formula>AND($H98 &lt; 0, ISNUMBER($H98))</formula>
    </cfRule>
  </conditionalFormatting>
  <conditionalFormatting sqref="A98:C117 J98:L117">
    <cfRule type="expression" dxfId="3848" priority="88">
      <formula>AND($K98 &gt; 0, ISNUMBER($K98))</formula>
    </cfRule>
    <cfRule type="expression" dxfId="3847" priority="89">
      <formula>AND($K98 = 0 * ISNUMBER($K98))</formula>
    </cfRule>
    <cfRule type="expression" dxfId="3846" priority="90">
      <formula>AND($K98 &lt; 0, ISNUMBER($K98))</formula>
    </cfRule>
  </conditionalFormatting>
  <conditionalFormatting sqref="D96:F97 E118:F118">
    <cfRule type="expression" dxfId="3845" priority="82">
      <formula>$E$118 &gt; 0</formula>
    </cfRule>
    <cfRule type="expression" dxfId="3844" priority="83">
      <formula>$E$118 = 0</formula>
    </cfRule>
    <cfRule type="expression" dxfId="3843" priority="84">
      <formula>$E$118 &lt; 0</formula>
    </cfRule>
  </conditionalFormatting>
  <conditionalFormatting sqref="G96:I97 H118:I118">
    <cfRule type="expression" dxfId="3842" priority="79">
      <formula>$H$118 &gt; 0</formula>
    </cfRule>
    <cfRule type="expression" dxfId="3841" priority="80">
      <formula>$H$118 = 0</formula>
    </cfRule>
    <cfRule type="expression" dxfId="3840" priority="81">
      <formula>$H$118 &lt; 0</formula>
    </cfRule>
  </conditionalFormatting>
  <conditionalFormatting sqref="J96:L97 K118:L118">
    <cfRule type="expression" dxfId="3839" priority="76">
      <formula>$K$118 &gt; 0</formula>
    </cfRule>
    <cfRule type="expression" dxfId="3838" priority="77">
      <formula>$K$118 = 0</formula>
    </cfRule>
    <cfRule type="expression" dxfId="3837" priority="78">
      <formula>$K$118 &lt; 0</formula>
    </cfRule>
  </conditionalFormatting>
  <conditionalFormatting sqref="M96:O97 N118:O118">
    <cfRule type="expression" dxfId="3836" priority="73">
      <formula>$N$118 &gt; 0</formula>
    </cfRule>
    <cfRule type="expression" dxfId="3835" priority="74">
      <formula>$N$118 = 0</formula>
    </cfRule>
    <cfRule type="expression" dxfId="3834" priority="75">
      <formula>$N$118 &lt; 0</formula>
    </cfRule>
  </conditionalFormatting>
  <conditionalFormatting sqref="A125:C144 M125:O144">
    <cfRule type="expression" dxfId="3833" priority="61">
      <formula>AND($N125 &gt; 0, ISNUMBER($N125))</formula>
    </cfRule>
    <cfRule type="expression" dxfId="3832" priority="62">
      <formula>AND($N125 = 0 * ISNUMBER($N125))</formula>
    </cfRule>
    <cfRule type="expression" dxfId="3831" priority="63">
      <formula>AND($N125 &lt; 0, ISNUMBER($N125))</formula>
    </cfRule>
  </conditionalFormatting>
  <conditionalFormatting sqref="A125:F144">
    <cfRule type="expression" dxfId="3830" priority="70">
      <formula>AND($E125 &gt; 0, ISNUMBER($E125))</formula>
    </cfRule>
    <cfRule type="expression" dxfId="3829" priority="71">
      <formula>AND($E125 = 0 * ISNUMBER($E125))</formula>
    </cfRule>
    <cfRule type="expression" dxfId="3828" priority="72">
      <formula>AND($E125 &lt; 0, ISNUMBER($E125))</formula>
    </cfRule>
  </conditionalFormatting>
  <conditionalFormatting sqref="A125:C144 G125:I144">
    <cfRule type="expression" dxfId="3827" priority="67">
      <formula>AND($H125 &gt; 0, ISNUMBER($H125))</formula>
    </cfRule>
    <cfRule type="expression" dxfId="3826" priority="68">
      <formula>AND($H125 = 0 * ISNUMBER($H125))</formula>
    </cfRule>
    <cfRule type="expression" dxfId="3825" priority="69">
      <formula>AND($H125 &lt; 0, ISNUMBER($H125))</formula>
    </cfRule>
  </conditionalFormatting>
  <conditionalFormatting sqref="A125:C144 J125:L144">
    <cfRule type="expression" dxfId="3824" priority="64">
      <formula>AND($K125 &gt; 0, ISNUMBER($K125))</formula>
    </cfRule>
    <cfRule type="expression" dxfId="3823" priority="65">
      <formula>AND($K125 = 0 * ISNUMBER($K125))</formula>
    </cfRule>
    <cfRule type="expression" dxfId="3822" priority="66">
      <formula>AND($K125 &lt; 0, ISNUMBER($K125))</formula>
    </cfRule>
  </conditionalFormatting>
  <conditionalFormatting sqref="D123:F124 E145:F145">
    <cfRule type="expression" dxfId="3821" priority="58">
      <formula>$E$145 &gt; 0</formula>
    </cfRule>
    <cfRule type="expression" dxfId="3820" priority="59">
      <formula>$E$145 = 0</formula>
    </cfRule>
    <cfRule type="expression" dxfId="3819" priority="60">
      <formula>$E$145 &lt; 0</formula>
    </cfRule>
  </conditionalFormatting>
  <conditionalFormatting sqref="G123:I124 H145:I145">
    <cfRule type="expression" dxfId="3818" priority="55">
      <formula>$H$145 &gt; 0</formula>
    </cfRule>
    <cfRule type="expression" dxfId="3817" priority="56">
      <formula>$H$145 = 0</formula>
    </cfRule>
    <cfRule type="expression" dxfId="3816" priority="57">
      <formula>$H$145 &lt; 0</formula>
    </cfRule>
  </conditionalFormatting>
  <conditionalFormatting sqref="J123:L124 K145:L145">
    <cfRule type="expression" dxfId="3815" priority="52">
      <formula>$K$145 &gt; 0</formula>
    </cfRule>
    <cfRule type="expression" dxfId="3814" priority="53">
      <formula>$K$145 = 0</formula>
    </cfRule>
    <cfRule type="expression" dxfId="3813" priority="54">
      <formula>$K$145 &lt; 0</formula>
    </cfRule>
  </conditionalFormatting>
  <conditionalFormatting sqref="M123:O124 N145:O145">
    <cfRule type="expression" dxfId="3812" priority="49">
      <formula>$N$145 &gt; 0</formula>
    </cfRule>
    <cfRule type="expression" dxfId="3811" priority="50">
      <formula>$N$145 = 0</formula>
    </cfRule>
    <cfRule type="expression" dxfId="3810" priority="51">
      <formula>$N$145 &lt; 0</formula>
    </cfRule>
  </conditionalFormatting>
  <conditionalFormatting sqref="A152:C171 M152:O171">
    <cfRule type="expression" dxfId="3809" priority="37">
      <formula>AND($N152 &gt; 0, ISNUMBER($N152))</formula>
    </cfRule>
    <cfRule type="expression" dxfId="3808" priority="38">
      <formula>AND($N152 = 0 * ISNUMBER($N152))</formula>
    </cfRule>
    <cfRule type="expression" dxfId="3807" priority="39">
      <formula>AND($N152 &lt; 0, ISNUMBER($N152))</formula>
    </cfRule>
  </conditionalFormatting>
  <conditionalFormatting sqref="A152:F171">
    <cfRule type="expression" dxfId="3806" priority="46">
      <formula>AND($E152 &gt; 0, ISNUMBER($E152))</formula>
    </cfRule>
    <cfRule type="expression" dxfId="3805" priority="47">
      <formula>AND($E152 = 0 * ISNUMBER($E152))</formula>
    </cfRule>
    <cfRule type="expression" dxfId="3804" priority="48">
      <formula>AND($E152 &lt; 0, ISNUMBER($E152))</formula>
    </cfRule>
  </conditionalFormatting>
  <conditionalFormatting sqref="A152:C171 G152:I171">
    <cfRule type="expression" dxfId="3803" priority="43">
      <formula>AND($H152 &gt; 0, ISNUMBER($H152))</formula>
    </cfRule>
    <cfRule type="expression" dxfId="3802" priority="44">
      <formula>AND($H152 = 0 * ISNUMBER($H152))</formula>
    </cfRule>
    <cfRule type="expression" dxfId="3801" priority="45">
      <formula>AND($H152 &lt; 0, ISNUMBER($H152))</formula>
    </cfRule>
  </conditionalFormatting>
  <conditionalFormatting sqref="A152:C171 J152:L171">
    <cfRule type="expression" dxfId="3800" priority="40">
      <formula>AND($K152 &gt; 0, ISNUMBER($K152))</formula>
    </cfRule>
    <cfRule type="expression" dxfId="3799" priority="41">
      <formula>AND($K152 = 0 * ISNUMBER($K152))</formula>
    </cfRule>
    <cfRule type="expression" dxfId="3798" priority="42">
      <formula>AND($K152 &lt; 0, ISNUMBER($K152))</formula>
    </cfRule>
  </conditionalFormatting>
  <conditionalFormatting sqref="D150:F151 E172:F172">
    <cfRule type="expression" dxfId="3797" priority="34">
      <formula>$E$172 &gt; 0</formula>
    </cfRule>
    <cfRule type="expression" dxfId="3796" priority="35">
      <formula>$E$172 = 0</formula>
    </cfRule>
    <cfRule type="expression" dxfId="3795" priority="36">
      <formula>$E$172 &lt; 0</formula>
    </cfRule>
  </conditionalFormatting>
  <conditionalFormatting sqref="G150:I151 H172:I172">
    <cfRule type="expression" dxfId="3794" priority="31">
      <formula>$H$172 &gt; 0</formula>
    </cfRule>
    <cfRule type="expression" dxfId="3793" priority="32">
      <formula>$H$172 = 0</formula>
    </cfRule>
    <cfRule type="expression" dxfId="3792" priority="33">
      <formula>$H$172 &lt; 0</formula>
    </cfRule>
  </conditionalFormatting>
  <conditionalFormatting sqref="J150:L151 K172:L172">
    <cfRule type="expression" dxfId="3791" priority="28">
      <formula>$K$172 &gt; 0</formula>
    </cfRule>
    <cfRule type="expression" dxfId="3790" priority="29">
      <formula>$K$172 = 0</formula>
    </cfRule>
    <cfRule type="expression" dxfId="3789" priority="30">
      <formula>$K$172 &lt; 0</formula>
    </cfRule>
  </conditionalFormatting>
  <conditionalFormatting sqref="M150:O151 N172:O172">
    <cfRule type="expression" dxfId="3788" priority="25">
      <formula>$N$172 &gt; 0</formula>
    </cfRule>
    <cfRule type="expression" dxfId="3787" priority="26">
      <formula>$N$172 = 0</formula>
    </cfRule>
    <cfRule type="expression" dxfId="3786" priority="27">
      <formula>$N$172 &lt; 0</formula>
    </cfRule>
  </conditionalFormatting>
  <conditionalFormatting sqref="A179:C198 M179:O198">
    <cfRule type="expression" dxfId="3785" priority="13">
      <formula>AND($N179 &gt; 0, ISNUMBER($N179))</formula>
    </cfRule>
    <cfRule type="expression" dxfId="3784" priority="14">
      <formula>AND($N179 = 0 * ISNUMBER($N179))</formula>
    </cfRule>
    <cfRule type="expression" dxfId="3783" priority="15">
      <formula>AND($N179 &lt; 0, ISNUMBER($N179))</formula>
    </cfRule>
  </conditionalFormatting>
  <conditionalFormatting sqref="A179:F198">
    <cfRule type="expression" dxfId="3782" priority="22">
      <formula>AND($E179 &gt; 0, ISNUMBER($E179))</formula>
    </cfRule>
    <cfRule type="expression" dxfId="3781" priority="23">
      <formula>AND($E179 = 0 * ISNUMBER($E179))</formula>
    </cfRule>
    <cfRule type="expression" dxfId="3780" priority="24">
      <formula>AND($E179 &lt; 0, ISNUMBER($E179))</formula>
    </cfRule>
  </conditionalFormatting>
  <conditionalFormatting sqref="A179:C198 G179:I198">
    <cfRule type="expression" dxfId="3779" priority="19">
      <formula>AND($H179 &gt; 0, ISNUMBER($H179))</formula>
    </cfRule>
    <cfRule type="expression" dxfId="3778" priority="20">
      <formula>AND($H179 = 0 * ISNUMBER($H179))</formula>
    </cfRule>
    <cfRule type="expression" dxfId="3777" priority="21">
      <formula>AND($H179 &lt; 0, ISNUMBER($H179))</formula>
    </cfRule>
  </conditionalFormatting>
  <conditionalFormatting sqref="A179:C198 J179:L198">
    <cfRule type="expression" dxfId="3776" priority="16">
      <formula>AND($K179 &gt; 0, ISNUMBER($K179))</formula>
    </cfRule>
    <cfRule type="expression" dxfId="3775" priority="17">
      <formula>AND($K179 = 0 * ISNUMBER($K179))</formula>
    </cfRule>
    <cfRule type="expression" dxfId="3774" priority="18">
      <formula>AND($K179 &lt; 0, ISNUMBER($K179))</formula>
    </cfRule>
  </conditionalFormatting>
  <conditionalFormatting sqref="D177:F178 E199:F199">
    <cfRule type="expression" dxfId="3773" priority="10">
      <formula>$E$199 &gt; 0</formula>
    </cfRule>
    <cfRule type="expression" dxfId="3772" priority="11">
      <formula>$E$199 = 0</formula>
    </cfRule>
    <cfRule type="expression" dxfId="3771" priority="12">
      <formula>$E$199 &lt; 0</formula>
    </cfRule>
  </conditionalFormatting>
  <conditionalFormatting sqref="G177:I178 H199:I199">
    <cfRule type="expression" dxfId="3770" priority="7">
      <formula>$H$199 &gt; 0</formula>
    </cfRule>
    <cfRule type="expression" dxfId="3769" priority="8">
      <formula>$H$199 = 0</formula>
    </cfRule>
    <cfRule type="expression" dxfId="3768" priority="9">
      <formula>$H$199 &lt; 0</formula>
    </cfRule>
  </conditionalFormatting>
  <conditionalFormatting sqref="J177:L178 K199:L199">
    <cfRule type="expression" dxfId="3767" priority="4">
      <formula>$K$199 &gt; 0</formula>
    </cfRule>
    <cfRule type="expression" dxfId="3766" priority="5">
      <formula>$K$199 = 0</formula>
    </cfRule>
    <cfRule type="expression" dxfId="3765" priority="6">
      <formula>$K$199 &lt; 0</formula>
    </cfRule>
  </conditionalFormatting>
  <conditionalFormatting sqref="M177:O178 N199:O199">
    <cfRule type="expression" dxfId="3764" priority="1">
      <formula>$N$199 &gt; 0</formula>
    </cfRule>
    <cfRule type="expression" dxfId="3763" priority="2">
      <formula>$N$199 = 0</formula>
    </cfRule>
    <cfRule type="expression" dxfId="376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44349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64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2021-06-02(수) 오전 00:00</v>
      </c>
      <c r="C15" s="315"/>
      <c r="D15" s="271" t="str">
        <f>TEXT($G$1, "[$-ko-KR]yyyy-mm-dd(ddd) ") &amp; "오후 14:00"</f>
        <v>2021-06-02(수) 오후 14:00</v>
      </c>
      <c r="E15" s="272"/>
      <c r="F15" s="273"/>
      <c r="G15" s="271" t="str">
        <f>TEXT($G$1, "[$-ko-KR]yyyy-mm-dd(ddd) ") &amp; "오후 19:00"</f>
        <v>2021-06-02(수) 오후 19:00</v>
      </c>
      <c r="H15" s="272"/>
      <c r="I15" s="273"/>
      <c r="J15" s="271" t="str">
        <f>TEXT($G$1, "[$-ko-KR]yyyy-mm-dd(ddd) ") &amp; "오후 21:00"</f>
        <v>2021-06-02(수) 오후 21:00</v>
      </c>
      <c r="K15" s="272"/>
      <c r="L15" s="273"/>
      <c r="M15" s="271" t="str">
        <f>TEXT($G$1+1, "[$-ko-KR]yyyy-mm-dd(ddd) ") &amp; "오전 00:00"</f>
        <v>2021-06-03(목)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69"/>
      <c r="R17" s="269"/>
      <c r="S17" s="26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69"/>
      <c r="R18" s="269"/>
      <c r="S18" s="269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74"/>
      <c r="R19" s="274"/>
      <c r="S19" s="274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74"/>
      <c r="R20" s="274"/>
      <c r="S20" s="274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74"/>
      <c r="R21" s="274"/>
      <c r="S21" s="274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64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2021-06-02(수) 오전 00:00</v>
      </c>
      <c r="C42" s="312"/>
      <c r="D42" s="271" t="str">
        <f>TEXT($G$1, "[$-ko-KR]yyyy-mm-dd(ddd) ") &amp; "오후 14:00"</f>
        <v>2021-06-02(수) 오후 14:00</v>
      </c>
      <c r="E42" s="272"/>
      <c r="F42" s="273"/>
      <c r="G42" s="271" t="str">
        <f>TEXT($G$1, "[$-ko-KR]yyyy-mm-dd(ddd) ") &amp; "오후 19:00"</f>
        <v>2021-06-02(수) 오후 19:00</v>
      </c>
      <c r="H42" s="272"/>
      <c r="I42" s="273"/>
      <c r="J42" s="271" t="str">
        <f>TEXT($G$1, "[$-ko-KR]yyyy-mm-dd(ddd) ") &amp; "오후 21:00"</f>
        <v>2021-06-02(수) 오후 21:00</v>
      </c>
      <c r="K42" s="272"/>
      <c r="L42" s="273"/>
      <c r="M42" s="271" t="str">
        <f>TEXT($G$1+1, "[$-ko-KR]yyyy-mm-dd(ddd) ") &amp; "오전 00:00"</f>
        <v>2021-06-03(목)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69"/>
      <c r="R44" s="269"/>
      <c r="S44" s="269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69"/>
      <c r="R45" s="269"/>
      <c r="S45" s="269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74"/>
      <c r="R46" s="274"/>
      <c r="S46" s="274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74"/>
      <c r="R47" s="274"/>
      <c r="S47" s="274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74"/>
      <c r="R48" s="274"/>
      <c r="S48" s="274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74"/>
      <c r="R49" s="274"/>
      <c r="S49" s="274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74"/>
      <c r="R50" s="274"/>
      <c r="S50" s="274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74"/>
      <c r="R51" s="274"/>
      <c r="S51" s="274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83"/>
      <c r="R53" s="284"/>
      <c r="S53" s="285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86"/>
      <c r="R54" s="287"/>
      <c r="S54" s="288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89"/>
      <c r="R55" s="290"/>
      <c r="S55" s="291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74"/>
      <c r="R56" s="274"/>
      <c r="S56" s="274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69"/>
      <c r="R57" s="269"/>
      <c r="S57" s="269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69"/>
      <c r="R58" s="269"/>
      <c r="S58" s="269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74"/>
      <c r="R59" s="274"/>
      <c r="S59" s="274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74"/>
      <c r="R60" s="274"/>
      <c r="S60" s="274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74"/>
      <c r="R61" s="274"/>
      <c r="S61" s="274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96"/>
      <c r="R62" s="297"/>
      <c r="S62" s="298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64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2021-06-02(수) 오전 00:00</v>
      </c>
      <c r="C69" s="312"/>
      <c r="D69" s="271" t="str">
        <f>TEXT($G$1, "[$-ko-KR]yyyy-mm-dd(ddd) ") &amp; "오후 14:00"</f>
        <v>2021-06-02(수) 오후 14:00</v>
      </c>
      <c r="E69" s="272"/>
      <c r="F69" s="273"/>
      <c r="G69" s="271" t="str">
        <f>TEXT($G$1, "[$-ko-KR]yyyy-mm-dd(ddd) ") &amp; "오후 19:00"</f>
        <v>2021-06-02(수) 오후 19:00</v>
      </c>
      <c r="H69" s="272"/>
      <c r="I69" s="273"/>
      <c r="J69" s="271" t="str">
        <f>TEXT($G$1, "[$-ko-KR]yyyy-mm-dd(ddd) ") &amp; "오후 21:00"</f>
        <v>2021-06-02(수) 오후 21:00</v>
      </c>
      <c r="K69" s="272"/>
      <c r="L69" s="273"/>
      <c r="M69" s="271" t="str">
        <f>TEXT($G$1+1, "[$-ko-KR]yyyy-mm-dd(ddd) ") &amp; "오전 00:00"</f>
        <v>2021-06-03(목)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69"/>
      <c r="R71" s="269"/>
      <c r="S71" s="269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69"/>
      <c r="R72" s="269"/>
      <c r="S72" s="269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74"/>
      <c r="R73" s="274"/>
      <c r="S73" s="274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74"/>
      <c r="R74" s="274"/>
      <c r="S74" s="274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74"/>
      <c r="R75" s="274"/>
      <c r="S75" s="274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74"/>
      <c r="R76" s="274"/>
      <c r="S76" s="274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74"/>
      <c r="R77" s="274"/>
      <c r="S77" s="274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74"/>
      <c r="R78" s="274"/>
      <c r="S78" s="274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83"/>
      <c r="R80" s="284"/>
      <c r="S80" s="285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86"/>
      <c r="R81" s="287"/>
      <c r="S81" s="288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89"/>
      <c r="R82" s="290"/>
      <c r="S82" s="291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74"/>
      <c r="R83" s="274"/>
      <c r="S83" s="274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69"/>
      <c r="R84" s="269"/>
      <c r="S84" s="269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69"/>
      <c r="R85" s="269"/>
      <c r="S85" s="269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74"/>
      <c r="R86" s="274"/>
      <c r="S86" s="274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74"/>
      <c r="R87" s="274"/>
      <c r="S87" s="274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74"/>
      <c r="R88" s="274"/>
      <c r="S88" s="274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96"/>
      <c r="R89" s="297"/>
      <c r="S89" s="298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64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2021-06-02(수) 오전 00:00</v>
      </c>
      <c r="C96" s="312"/>
      <c r="D96" s="271" t="str">
        <f>TEXT($G$1, "[$-ko-KR]yyyy-mm-dd(ddd) ") &amp; "오후 14:00"</f>
        <v>2021-06-02(수) 오후 14:00</v>
      </c>
      <c r="E96" s="272"/>
      <c r="F96" s="273"/>
      <c r="G96" s="271" t="str">
        <f>TEXT($G$1, "[$-ko-KR]yyyy-mm-dd(ddd) ") &amp; "오후 19:00"</f>
        <v>2021-06-02(수) 오후 19:00</v>
      </c>
      <c r="H96" s="272"/>
      <c r="I96" s="273"/>
      <c r="J96" s="271" t="str">
        <f>TEXT($G$1, "[$-ko-KR]yyyy-mm-dd(ddd) ") &amp; "오후 21:00"</f>
        <v>2021-06-02(수) 오후 21:00</v>
      </c>
      <c r="K96" s="272"/>
      <c r="L96" s="273"/>
      <c r="M96" s="271" t="str">
        <f>TEXT($G$1+1, "[$-ko-KR]yyyy-mm-dd(ddd) ") &amp; "오전 00:00"</f>
        <v>2021-06-03(목)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69"/>
      <c r="R98" s="269"/>
      <c r="S98" s="269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69"/>
      <c r="R99" s="269"/>
      <c r="S99" s="269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74"/>
      <c r="R100" s="274"/>
      <c r="S100" s="274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74"/>
      <c r="R101" s="274"/>
      <c r="S101" s="274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74"/>
      <c r="R102" s="274"/>
      <c r="S102" s="274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74"/>
      <c r="R103" s="274"/>
      <c r="S103" s="274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74"/>
      <c r="R104" s="274"/>
      <c r="S104" s="274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74"/>
      <c r="R105" s="274"/>
      <c r="S105" s="274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83"/>
      <c r="R107" s="284"/>
      <c r="S107" s="285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86"/>
      <c r="R108" s="287"/>
      <c r="S108" s="288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89"/>
      <c r="R109" s="290"/>
      <c r="S109" s="291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74"/>
      <c r="R110" s="274"/>
      <c r="S110" s="274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69"/>
      <c r="R111" s="269"/>
      <c r="S111" s="269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69"/>
      <c r="R112" s="269"/>
      <c r="S112" s="269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74"/>
      <c r="R113" s="274"/>
      <c r="S113" s="274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74"/>
      <c r="R114" s="274"/>
      <c r="S114" s="274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74"/>
      <c r="R115" s="274"/>
      <c r="S115" s="274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96"/>
      <c r="R116" s="297"/>
      <c r="S116" s="298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64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2021-06-02(수) 오전 00:00</v>
      </c>
      <c r="C123" s="312"/>
      <c r="D123" s="271" t="str">
        <f>TEXT($G$1, "[$-ko-KR]yyyy-mm-dd(ddd) ") &amp; "오후 14:00"</f>
        <v>2021-06-02(수) 오후 14:00</v>
      </c>
      <c r="E123" s="272"/>
      <c r="F123" s="273"/>
      <c r="G123" s="271" t="str">
        <f>TEXT($G$1, "[$-ko-KR]yyyy-mm-dd(ddd) ") &amp; "오후 19:00"</f>
        <v>2021-06-02(수) 오후 19:00</v>
      </c>
      <c r="H123" s="272"/>
      <c r="I123" s="273"/>
      <c r="J123" s="271" t="str">
        <f>TEXT($G$1, "[$-ko-KR]yyyy-mm-dd(ddd) ") &amp; "오후 21:00"</f>
        <v>2021-06-02(수) 오후 21:00</v>
      </c>
      <c r="K123" s="272"/>
      <c r="L123" s="273"/>
      <c r="M123" s="271" t="str">
        <f>TEXT($G$1+1, "[$-ko-KR]yyyy-mm-dd(ddd) ") &amp; "오전 00:00"</f>
        <v>2021-06-03(목)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69"/>
      <c r="R125" s="269"/>
      <c r="S125" s="269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69"/>
      <c r="R126" s="269"/>
      <c r="S126" s="269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74"/>
      <c r="R127" s="274"/>
      <c r="S127" s="274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74"/>
      <c r="R128" s="274"/>
      <c r="S128" s="274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74"/>
      <c r="R129" s="274"/>
      <c r="S129" s="274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74"/>
      <c r="R130" s="274"/>
      <c r="S130" s="274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74"/>
      <c r="R131" s="274"/>
      <c r="S131" s="274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74"/>
      <c r="R132" s="274"/>
      <c r="S132" s="274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83"/>
      <c r="R134" s="284"/>
      <c r="S134" s="285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86"/>
      <c r="R135" s="287"/>
      <c r="S135" s="288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89"/>
      <c r="R136" s="290"/>
      <c r="S136" s="291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74"/>
      <c r="R137" s="274"/>
      <c r="S137" s="274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69"/>
      <c r="R138" s="269"/>
      <c r="S138" s="269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69"/>
      <c r="R139" s="269"/>
      <c r="S139" s="269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74"/>
      <c r="R140" s="274"/>
      <c r="S140" s="274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74"/>
      <c r="R141" s="274"/>
      <c r="S141" s="274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74"/>
      <c r="R142" s="274"/>
      <c r="S142" s="274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96"/>
      <c r="R143" s="297"/>
      <c r="S143" s="298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64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2021-06-02(수) 오전 00:00</v>
      </c>
      <c r="C150" s="312"/>
      <c r="D150" s="271" t="str">
        <f>TEXT($G$1, "[$-ko-KR]yyyy-mm-dd(ddd) ") &amp; "오후 14:00"</f>
        <v>2021-06-02(수) 오후 14:00</v>
      </c>
      <c r="E150" s="272"/>
      <c r="F150" s="273"/>
      <c r="G150" s="271" t="str">
        <f>TEXT($G$1, "[$-ko-KR]yyyy-mm-dd(ddd) ") &amp; "오후 19:00"</f>
        <v>2021-06-02(수) 오후 19:00</v>
      </c>
      <c r="H150" s="272"/>
      <c r="I150" s="273"/>
      <c r="J150" s="271" t="str">
        <f>TEXT($G$1, "[$-ko-KR]yyyy-mm-dd(ddd) ") &amp; "오후 21:00"</f>
        <v>2021-06-02(수) 오후 21:00</v>
      </c>
      <c r="K150" s="272"/>
      <c r="L150" s="273"/>
      <c r="M150" s="271" t="str">
        <f>TEXT($G$1+1, "[$-ko-KR]yyyy-mm-dd(ddd) ") &amp; "오전 00:00"</f>
        <v>2021-06-03(목)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69"/>
      <c r="R152" s="269"/>
      <c r="S152" s="269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69"/>
      <c r="R153" s="269"/>
      <c r="S153" s="269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74"/>
      <c r="R154" s="274"/>
      <c r="S154" s="274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74"/>
      <c r="R155" s="274"/>
      <c r="S155" s="274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74"/>
      <c r="R156" s="274"/>
      <c r="S156" s="274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74"/>
      <c r="R157" s="274"/>
      <c r="S157" s="274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74"/>
      <c r="R158" s="274"/>
      <c r="S158" s="274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74"/>
      <c r="R159" s="274"/>
      <c r="S159" s="274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83"/>
      <c r="R161" s="284"/>
      <c r="S161" s="285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86"/>
      <c r="R162" s="287"/>
      <c r="S162" s="288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89"/>
      <c r="R163" s="290"/>
      <c r="S163" s="291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74"/>
      <c r="R164" s="274"/>
      <c r="S164" s="274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69"/>
      <c r="R165" s="269"/>
      <c r="S165" s="269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69"/>
      <c r="R166" s="269"/>
      <c r="S166" s="269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74"/>
      <c r="R167" s="274"/>
      <c r="S167" s="274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74"/>
      <c r="R168" s="274"/>
      <c r="S168" s="274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74"/>
      <c r="R169" s="274"/>
      <c r="S169" s="274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96"/>
      <c r="R170" s="297"/>
      <c r="S170" s="298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64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2021-06-02(수) 오전 00:00</v>
      </c>
      <c r="C177" s="312"/>
      <c r="D177" s="271" t="str">
        <f>TEXT($G$1, "[$-ko-KR]yyyy-mm-dd(ddd) ") &amp; "오후 14:00"</f>
        <v>2021-06-02(수) 오후 14:00</v>
      </c>
      <c r="E177" s="272"/>
      <c r="F177" s="273"/>
      <c r="G177" s="271" t="str">
        <f>TEXT($G$1, "[$-ko-KR]yyyy-mm-dd(ddd) ") &amp; "오후 19:00"</f>
        <v>2021-06-02(수) 오후 19:00</v>
      </c>
      <c r="H177" s="272"/>
      <c r="I177" s="273"/>
      <c r="J177" s="271" t="str">
        <f>TEXT($G$1, "[$-ko-KR]yyyy-mm-dd(ddd) ") &amp; "오후 21:00"</f>
        <v>2021-06-02(수) 오후 21:00</v>
      </c>
      <c r="K177" s="272"/>
      <c r="L177" s="273"/>
      <c r="M177" s="271" t="str">
        <f>TEXT($G$1+1, "[$-ko-KR]yyyy-mm-dd(ddd) ") &amp; "오전 00:00"</f>
        <v>2021-06-03(목)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69"/>
      <c r="R179" s="269"/>
      <c r="S179" s="269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69"/>
      <c r="R180" s="269"/>
      <c r="S180" s="269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74"/>
      <c r="R181" s="274"/>
      <c r="S181" s="274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74"/>
      <c r="R182" s="274"/>
      <c r="S182" s="274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74"/>
      <c r="R183" s="274"/>
      <c r="S183" s="274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74"/>
      <c r="R184" s="274"/>
      <c r="S184" s="274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74"/>
      <c r="R185" s="274"/>
      <c r="S185" s="274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74"/>
      <c r="R186" s="274"/>
      <c r="S186" s="274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83"/>
      <c r="R188" s="284"/>
      <c r="S188" s="285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86"/>
      <c r="R189" s="287"/>
      <c r="S189" s="288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89"/>
      <c r="R190" s="290"/>
      <c r="S190" s="291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74"/>
      <c r="R191" s="274"/>
      <c r="S191" s="274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69"/>
      <c r="R192" s="269"/>
      <c r="S192" s="269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69"/>
      <c r="R193" s="269"/>
      <c r="S193" s="269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74"/>
      <c r="R194" s="274"/>
      <c r="S194" s="274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74"/>
      <c r="R195" s="274"/>
      <c r="S195" s="274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74"/>
      <c r="R196" s="274"/>
      <c r="S196" s="274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96"/>
      <c r="R197" s="297"/>
      <c r="S197" s="298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302"/>
      <c r="R199" s="303"/>
      <c r="S199" s="3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51" priority="157">
      <formula>AND($N17 &gt; 0, ISNUMBER($N17))</formula>
    </cfRule>
    <cfRule type="expression" dxfId="3750" priority="158">
      <formula>AND($N17 = 0 * ISNUMBER($N17))</formula>
    </cfRule>
    <cfRule type="expression" dxfId="3749" priority="159">
      <formula>AND($N17 &lt; 0, ISNUMBER($N17))</formula>
    </cfRule>
  </conditionalFormatting>
  <conditionalFormatting sqref="A17:F36">
    <cfRule type="expression" dxfId="3748" priority="166">
      <formula>AND($E17 &gt; 0, ISNUMBER($E17))</formula>
    </cfRule>
    <cfRule type="expression" dxfId="3747" priority="167">
      <formula>AND($E17 = 0 * ISNUMBER($E17))</formula>
    </cfRule>
    <cfRule type="expression" dxfId="3746" priority="168">
      <formula>AND($E17 &lt; 0, ISNUMBER($E17))</formula>
    </cfRule>
  </conditionalFormatting>
  <conditionalFormatting sqref="A17:C36 G17:I36">
    <cfRule type="expression" dxfId="3745" priority="163">
      <formula>AND($H17 &gt; 0, ISNUMBER($H17))</formula>
    </cfRule>
    <cfRule type="expression" dxfId="3744" priority="164">
      <formula>AND($H17 = 0 * ISNUMBER($H17))</formula>
    </cfRule>
    <cfRule type="expression" dxfId="3743" priority="165">
      <formula>AND($H17 &lt; 0, ISNUMBER($H17))</formula>
    </cfRule>
  </conditionalFormatting>
  <conditionalFormatting sqref="A17:C36 J17:L36">
    <cfRule type="expression" dxfId="3742" priority="160">
      <formula>AND($K17 &gt; 0, ISNUMBER($K17))</formula>
    </cfRule>
    <cfRule type="expression" dxfId="3741" priority="161">
      <formula>AND($K17 = 0 * ISNUMBER($K17))</formula>
    </cfRule>
    <cfRule type="expression" dxfId="3740" priority="162">
      <formula>AND($K17 &lt; 0, ISNUMBER($K17))</formula>
    </cfRule>
  </conditionalFormatting>
  <conditionalFormatting sqref="D15:F16 E37:F37">
    <cfRule type="expression" dxfId="3739" priority="154">
      <formula>$E$37 &gt; 0</formula>
    </cfRule>
    <cfRule type="expression" dxfId="3738" priority="155">
      <formula>$E$37 = 0</formula>
    </cfRule>
    <cfRule type="expression" dxfId="3737" priority="156">
      <formula>$E$37 &lt; 0</formula>
    </cfRule>
  </conditionalFormatting>
  <conditionalFormatting sqref="G15:I16 H37:I37">
    <cfRule type="expression" dxfId="3736" priority="151">
      <formula>$H$37 &gt; 0</formula>
    </cfRule>
    <cfRule type="expression" dxfId="3735" priority="152">
      <formula>$H$37 = 0</formula>
    </cfRule>
    <cfRule type="expression" dxfId="3734" priority="153">
      <formula>$H$37 &lt; 0</formula>
    </cfRule>
  </conditionalFormatting>
  <conditionalFormatting sqref="J15:L16 K37:L37">
    <cfRule type="expression" dxfId="3733" priority="148">
      <formula>$K$37 &gt; 0</formula>
    </cfRule>
    <cfRule type="expression" dxfId="3732" priority="149">
      <formula>$K$37 = 0</formula>
    </cfRule>
    <cfRule type="expression" dxfId="3731" priority="150">
      <formula>$K$37 &lt; 0</formula>
    </cfRule>
  </conditionalFormatting>
  <conditionalFormatting sqref="M15:O16 N37:O37">
    <cfRule type="expression" dxfId="3730" priority="145">
      <formula>$N$37 &gt; 0</formula>
    </cfRule>
    <cfRule type="expression" dxfId="3729" priority="146">
      <formula>$N$37 = 0</formula>
    </cfRule>
    <cfRule type="expression" dxfId="3728" priority="147">
      <formula>$N$37 &lt; 0</formula>
    </cfRule>
  </conditionalFormatting>
  <conditionalFormatting sqref="A44:C63 M44:O63">
    <cfRule type="expression" dxfId="3727" priority="133">
      <formula>AND($N44 &gt; 0, ISNUMBER($N44))</formula>
    </cfRule>
    <cfRule type="expression" dxfId="3726" priority="134">
      <formula>AND($N44 = 0 * ISNUMBER($N44))</formula>
    </cfRule>
    <cfRule type="expression" dxfId="3725" priority="135">
      <formula>AND($N44 &lt; 0, ISNUMBER($N44))</formula>
    </cfRule>
  </conditionalFormatting>
  <conditionalFormatting sqref="A44:F63">
    <cfRule type="expression" dxfId="3724" priority="142">
      <formula>AND($E44 &gt; 0, ISNUMBER($E44))</formula>
    </cfRule>
    <cfRule type="expression" dxfId="3723" priority="143">
      <formula>AND($E44 = 0 * ISNUMBER($E44))</formula>
    </cfRule>
    <cfRule type="expression" dxfId="3722" priority="144">
      <formula>AND($E44 &lt; 0, ISNUMBER($E44))</formula>
    </cfRule>
  </conditionalFormatting>
  <conditionalFormatting sqref="A44:C63 G44:I63">
    <cfRule type="expression" dxfId="3721" priority="139">
      <formula>AND($H44 &gt; 0, ISNUMBER($H44))</formula>
    </cfRule>
    <cfRule type="expression" dxfId="3720" priority="140">
      <formula>AND($H44 = 0 * ISNUMBER($H44))</formula>
    </cfRule>
    <cfRule type="expression" dxfId="3719" priority="141">
      <formula>AND($H44 &lt; 0, ISNUMBER($H44))</formula>
    </cfRule>
  </conditionalFormatting>
  <conditionalFormatting sqref="A44:C63 J44:L63">
    <cfRule type="expression" dxfId="3718" priority="136">
      <formula>AND($K44 &gt; 0, ISNUMBER($K44))</formula>
    </cfRule>
    <cfRule type="expression" dxfId="3717" priority="137">
      <formula>AND($K44 = 0 * ISNUMBER($K44))</formula>
    </cfRule>
    <cfRule type="expression" dxfId="3716" priority="138">
      <formula>AND($K44 &lt; 0, ISNUMBER($K44))</formula>
    </cfRule>
  </conditionalFormatting>
  <conditionalFormatting sqref="D42:F43 E64:F64">
    <cfRule type="expression" dxfId="3715" priority="130">
      <formula>$E$64 &gt; 0</formula>
    </cfRule>
    <cfRule type="expression" dxfId="3714" priority="131">
      <formula>$E$64 = 0</formula>
    </cfRule>
    <cfRule type="expression" dxfId="3713" priority="132">
      <formula>$E$64 &lt; 0</formula>
    </cfRule>
  </conditionalFormatting>
  <conditionalFormatting sqref="G42:I43 H64:I64">
    <cfRule type="expression" dxfId="3712" priority="127">
      <formula>$H$64 &gt; 0</formula>
    </cfRule>
    <cfRule type="expression" dxfId="3711" priority="128">
      <formula>$H$64 = 0</formula>
    </cfRule>
    <cfRule type="expression" dxfId="3710" priority="129">
      <formula>$H$64 &lt; 0</formula>
    </cfRule>
  </conditionalFormatting>
  <conditionalFormatting sqref="J42:L43 K64:L64">
    <cfRule type="expression" dxfId="3709" priority="124">
      <formula>$K$64 &gt; 0</formula>
    </cfRule>
    <cfRule type="expression" dxfId="3708" priority="125">
      <formula>$K$64 = 0</formula>
    </cfRule>
    <cfRule type="expression" dxfId="3707" priority="126">
      <formula>$K$64 &lt; 0</formula>
    </cfRule>
  </conditionalFormatting>
  <conditionalFormatting sqref="M42:O43 N64:O64">
    <cfRule type="expression" dxfId="3706" priority="121">
      <formula>$N$64 &gt; 0</formula>
    </cfRule>
    <cfRule type="expression" dxfId="3705" priority="122">
      <formula>$N$64 = 0</formula>
    </cfRule>
    <cfRule type="expression" dxfId="3704" priority="123">
      <formula>$N$64 &lt; 0</formula>
    </cfRule>
  </conditionalFormatting>
  <conditionalFormatting sqref="A71:C90 M71:O90">
    <cfRule type="expression" dxfId="3703" priority="109">
      <formula>AND($N71 &gt; 0, ISNUMBER($N71))</formula>
    </cfRule>
    <cfRule type="expression" dxfId="3702" priority="110">
      <formula>AND($N71 = 0 * ISNUMBER($N71))</formula>
    </cfRule>
    <cfRule type="expression" dxfId="3701" priority="111">
      <formula>AND($N71 &lt; 0, ISNUMBER($N71))</formula>
    </cfRule>
  </conditionalFormatting>
  <conditionalFormatting sqref="A71:F90">
    <cfRule type="expression" dxfId="3700" priority="118">
      <formula>AND($E71 &gt; 0, ISNUMBER($E71))</formula>
    </cfRule>
    <cfRule type="expression" dxfId="3699" priority="119">
      <formula>AND($E71 = 0 * ISNUMBER($E71))</formula>
    </cfRule>
    <cfRule type="expression" dxfId="3698" priority="120">
      <formula>AND($E71 &lt; 0, ISNUMBER($E71))</formula>
    </cfRule>
  </conditionalFormatting>
  <conditionalFormatting sqref="A71:C90 G71:I90">
    <cfRule type="expression" dxfId="3697" priority="115">
      <formula>AND($H71 &gt; 0, ISNUMBER($H71))</formula>
    </cfRule>
    <cfRule type="expression" dxfId="3696" priority="116">
      <formula>AND($H71 = 0 * ISNUMBER($H71))</formula>
    </cfRule>
    <cfRule type="expression" dxfId="3695" priority="117">
      <formula>AND($H71 &lt; 0, ISNUMBER($H71))</formula>
    </cfRule>
  </conditionalFormatting>
  <conditionalFormatting sqref="A71:C90 J71:L90">
    <cfRule type="expression" dxfId="3694" priority="112">
      <formula>AND($K71 &gt; 0, ISNUMBER($K71))</formula>
    </cfRule>
    <cfRule type="expression" dxfId="3693" priority="113">
      <formula>AND($K71 = 0 * ISNUMBER($K71))</formula>
    </cfRule>
    <cfRule type="expression" dxfId="3692" priority="114">
      <formula>AND($K71 &lt; 0, ISNUMBER($K71))</formula>
    </cfRule>
  </conditionalFormatting>
  <conditionalFormatting sqref="D69:F70 E91:F91">
    <cfRule type="expression" dxfId="3691" priority="106">
      <formula>$E$91 &gt; 0</formula>
    </cfRule>
    <cfRule type="expression" dxfId="3690" priority="107">
      <formula>$E$91 = 0</formula>
    </cfRule>
    <cfRule type="expression" dxfId="3689" priority="108">
      <formula>$E$91 &lt; 0</formula>
    </cfRule>
  </conditionalFormatting>
  <conditionalFormatting sqref="G69:I70 H91:I91">
    <cfRule type="expression" dxfId="3688" priority="103">
      <formula>$H$91 &gt; 0</formula>
    </cfRule>
    <cfRule type="expression" dxfId="3687" priority="104">
      <formula>$H$91 = 0</formula>
    </cfRule>
    <cfRule type="expression" dxfId="3686" priority="105">
      <formula>$H$91 &lt; 0</formula>
    </cfRule>
  </conditionalFormatting>
  <conditionalFormatting sqref="J69:L70 K91:L91">
    <cfRule type="expression" dxfId="3685" priority="100">
      <formula>$K$91 &gt; 0</formula>
    </cfRule>
    <cfRule type="expression" dxfId="3684" priority="101">
      <formula>$K$91 = 0</formula>
    </cfRule>
    <cfRule type="expression" dxfId="3683" priority="102">
      <formula>$K$91 &lt; 0</formula>
    </cfRule>
  </conditionalFormatting>
  <conditionalFormatting sqref="M69:O70 N91:O91">
    <cfRule type="expression" dxfId="3682" priority="97">
      <formula>$N$91 &gt; 0</formula>
    </cfRule>
    <cfRule type="expression" dxfId="3681" priority="98">
      <formula>$N$91 = 0</formula>
    </cfRule>
    <cfRule type="expression" dxfId="3680" priority="99">
      <formula>$N$91 &lt; 0</formula>
    </cfRule>
  </conditionalFormatting>
  <conditionalFormatting sqref="A98:C117 M98:O117">
    <cfRule type="expression" dxfId="3679" priority="85">
      <formula>AND($N98 &gt; 0, ISNUMBER($N98))</formula>
    </cfRule>
    <cfRule type="expression" dxfId="3678" priority="86">
      <formula>AND($N98 = 0 * ISNUMBER($N98))</formula>
    </cfRule>
    <cfRule type="expression" dxfId="3677" priority="87">
      <formula>AND($N98 &lt; 0, ISNUMBER($N98))</formula>
    </cfRule>
  </conditionalFormatting>
  <conditionalFormatting sqref="A98:F117">
    <cfRule type="expression" dxfId="3676" priority="94">
      <formula>AND($E98 &gt; 0, ISNUMBER($E98))</formula>
    </cfRule>
    <cfRule type="expression" dxfId="3675" priority="95">
      <formula>AND($E98 = 0 * ISNUMBER($E98))</formula>
    </cfRule>
    <cfRule type="expression" dxfId="3674" priority="96">
      <formula>AND($E98 &lt; 0, ISNUMBER($E98))</formula>
    </cfRule>
  </conditionalFormatting>
  <conditionalFormatting sqref="A98:C117 G98:I117">
    <cfRule type="expression" dxfId="3673" priority="91">
      <formula>AND($H98 &gt; 0, ISNUMBER($H98))</formula>
    </cfRule>
    <cfRule type="expression" dxfId="3672" priority="92">
      <formula>AND($H98 = 0 * ISNUMBER($H98))</formula>
    </cfRule>
    <cfRule type="expression" dxfId="3671" priority="93">
      <formula>AND($H98 &lt; 0, ISNUMBER($H98))</formula>
    </cfRule>
  </conditionalFormatting>
  <conditionalFormatting sqref="A98:C117 J98:L117">
    <cfRule type="expression" dxfId="3670" priority="88">
      <formula>AND($K98 &gt; 0, ISNUMBER($K98))</formula>
    </cfRule>
    <cfRule type="expression" dxfId="3669" priority="89">
      <formula>AND($K98 = 0 * ISNUMBER($K98))</formula>
    </cfRule>
    <cfRule type="expression" dxfId="3668" priority="90">
      <formula>AND($K98 &lt; 0, ISNUMBER($K98))</formula>
    </cfRule>
  </conditionalFormatting>
  <conditionalFormatting sqref="D96:F97 E118:F118">
    <cfRule type="expression" dxfId="3667" priority="82">
      <formula>$E$118 &gt; 0</formula>
    </cfRule>
    <cfRule type="expression" dxfId="3666" priority="83">
      <formula>$E$118 = 0</formula>
    </cfRule>
    <cfRule type="expression" dxfId="3665" priority="84">
      <formula>$E$118 &lt; 0</formula>
    </cfRule>
  </conditionalFormatting>
  <conditionalFormatting sqref="G96:I97 H118:I118">
    <cfRule type="expression" dxfId="3664" priority="79">
      <formula>$H$118 &gt; 0</formula>
    </cfRule>
    <cfRule type="expression" dxfId="3663" priority="80">
      <formula>$H$118 = 0</formula>
    </cfRule>
    <cfRule type="expression" dxfId="3662" priority="81">
      <formula>$H$118 &lt; 0</formula>
    </cfRule>
  </conditionalFormatting>
  <conditionalFormatting sqref="J96:L97 K118:L118">
    <cfRule type="expression" dxfId="3661" priority="76">
      <formula>$K$118 &gt; 0</formula>
    </cfRule>
    <cfRule type="expression" dxfId="3660" priority="77">
      <formula>$K$118 = 0</formula>
    </cfRule>
    <cfRule type="expression" dxfId="3659" priority="78">
      <formula>$K$118 &lt; 0</formula>
    </cfRule>
  </conditionalFormatting>
  <conditionalFormatting sqref="M96:O97 N118:O118">
    <cfRule type="expression" dxfId="3658" priority="73">
      <formula>$N$118 &gt; 0</formula>
    </cfRule>
    <cfRule type="expression" dxfId="3657" priority="74">
      <formula>$N$118 = 0</formula>
    </cfRule>
    <cfRule type="expression" dxfId="3656" priority="75">
      <formula>$N$118 &lt; 0</formula>
    </cfRule>
  </conditionalFormatting>
  <conditionalFormatting sqref="A125:C144 M125:O144">
    <cfRule type="expression" dxfId="3655" priority="61">
      <formula>AND($N125 &gt; 0, ISNUMBER($N125))</formula>
    </cfRule>
    <cfRule type="expression" dxfId="3654" priority="62">
      <formula>AND($N125 = 0 * ISNUMBER($N125))</formula>
    </cfRule>
    <cfRule type="expression" dxfId="3653" priority="63">
      <formula>AND($N125 &lt; 0, ISNUMBER($N125))</formula>
    </cfRule>
  </conditionalFormatting>
  <conditionalFormatting sqref="A125:F144">
    <cfRule type="expression" dxfId="3652" priority="70">
      <formula>AND($E125 &gt; 0, ISNUMBER($E125))</formula>
    </cfRule>
    <cfRule type="expression" dxfId="3651" priority="71">
      <formula>AND($E125 = 0 * ISNUMBER($E125))</formula>
    </cfRule>
    <cfRule type="expression" dxfId="3650" priority="72">
      <formula>AND($E125 &lt; 0, ISNUMBER($E125))</formula>
    </cfRule>
  </conditionalFormatting>
  <conditionalFormatting sqref="A125:C144 G125:I144">
    <cfRule type="expression" dxfId="3649" priority="67">
      <formula>AND($H125 &gt; 0, ISNUMBER($H125))</formula>
    </cfRule>
    <cfRule type="expression" dxfId="3648" priority="68">
      <formula>AND($H125 = 0 * ISNUMBER($H125))</formula>
    </cfRule>
    <cfRule type="expression" dxfId="3647" priority="69">
      <formula>AND($H125 &lt; 0, ISNUMBER($H125))</formula>
    </cfRule>
  </conditionalFormatting>
  <conditionalFormatting sqref="A125:C144 J125:L144">
    <cfRule type="expression" dxfId="3646" priority="64">
      <formula>AND($K125 &gt; 0, ISNUMBER($K125))</formula>
    </cfRule>
    <cfRule type="expression" dxfId="3645" priority="65">
      <formula>AND($K125 = 0 * ISNUMBER($K125))</formula>
    </cfRule>
    <cfRule type="expression" dxfId="3644" priority="66">
      <formula>AND($K125 &lt; 0, ISNUMBER($K125))</formula>
    </cfRule>
  </conditionalFormatting>
  <conditionalFormatting sqref="D123:F124 E145:F145">
    <cfRule type="expression" dxfId="3643" priority="58">
      <formula>$E$145 &gt; 0</formula>
    </cfRule>
    <cfRule type="expression" dxfId="3642" priority="59">
      <formula>$E$145 = 0</formula>
    </cfRule>
    <cfRule type="expression" dxfId="3641" priority="60">
      <formula>$E$145 &lt; 0</formula>
    </cfRule>
  </conditionalFormatting>
  <conditionalFormatting sqref="G123:I124 H145:I145">
    <cfRule type="expression" dxfId="3640" priority="55">
      <formula>$H$145 &gt; 0</formula>
    </cfRule>
    <cfRule type="expression" dxfId="3639" priority="56">
      <formula>$H$145 = 0</formula>
    </cfRule>
    <cfRule type="expression" dxfId="3638" priority="57">
      <formula>$H$145 &lt; 0</formula>
    </cfRule>
  </conditionalFormatting>
  <conditionalFormatting sqref="J123:L124 K145:L145">
    <cfRule type="expression" dxfId="3637" priority="52">
      <formula>$K$145 &gt; 0</formula>
    </cfRule>
    <cfRule type="expression" dxfId="3636" priority="53">
      <formula>$K$145 = 0</formula>
    </cfRule>
    <cfRule type="expression" dxfId="3635" priority="54">
      <formula>$K$145 &lt; 0</formula>
    </cfRule>
  </conditionalFormatting>
  <conditionalFormatting sqref="M123:O124 N145:O145">
    <cfRule type="expression" dxfId="3634" priority="49">
      <formula>$N$145 &gt; 0</formula>
    </cfRule>
    <cfRule type="expression" dxfId="3633" priority="50">
      <formula>$N$145 = 0</formula>
    </cfRule>
    <cfRule type="expression" dxfId="3632" priority="51">
      <formula>$N$145 &lt; 0</formula>
    </cfRule>
  </conditionalFormatting>
  <conditionalFormatting sqref="A152:C171 M152:O171">
    <cfRule type="expression" dxfId="3631" priority="37">
      <formula>AND($N152 &gt; 0, ISNUMBER($N152))</formula>
    </cfRule>
    <cfRule type="expression" dxfId="3630" priority="38">
      <formula>AND($N152 = 0 * ISNUMBER($N152))</formula>
    </cfRule>
    <cfRule type="expression" dxfId="3629" priority="39">
      <formula>AND($N152 &lt; 0, ISNUMBER($N152))</formula>
    </cfRule>
  </conditionalFormatting>
  <conditionalFormatting sqref="A152:F171">
    <cfRule type="expression" dxfId="3628" priority="46">
      <formula>AND($E152 &gt; 0, ISNUMBER($E152))</formula>
    </cfRule>
    <cfRule type="expression" dxfId="3627" priority="47">
      <formula>AND($E152 = 0 * ISNUMBER($E152))</formula>
    </cfRule>
    <cfRule type="expression" dxfId="3626" priority="48">
      <formula>AND($E152 &lt; 0, ISNUMBER($E152))</formula>
    </cfRule>
  </conditionalFormatting>
  <conditionalFormatting sqref="A152:C171 G152:I171">
    <cfRule type="expression" dxfId="3625" priority="43">
      <formula>AND($H152 &gt; 0, ISNUMBER($H152))</formula>
    </cfRule>
    <cfRule type="expression" dxfId="3624" priority="44">
      <formula>AND($H152 = 0 * ISNUMBER($H152))</formula>
    </cfRule>
    <cfRule type="expression" dxfId="3623" priority="45">
      <formula>AND($H152 &lt; 0, ISNUMBER($H152))</formula>
    </cfRule>
  </conditionalFormatting>
  <conditionalFormatting sqref="A152:C171 J152:L171">
    <cfRule type="expression" dxfId="3622" priority="40">
      <formula>AND($K152 &gt; 0, ISNUMBER($K152))</formula>
    </cfRule>
    <cfRule type="expression" dxfId="3621" priority="41">
      <formula>AND($K152 = 0 * ISNUMBER($K152))</formula>
    </cfRule>
    <cfRule type="expression" dxfId="3620" priority="42">
      <formula>AND($K152 &lt; 0, ISNUMBER($K152))</formula>
    </cfRule>
  </conditionalFormatting>
  <conditionalFormatting sqref="D150:F151 E172:F172">
    <cfRule type="expression" dxfId="3619" priority="34">
      <formula>$E$172 &gt; 0</formula>
    </cfRule>
    <cfRule type="expression" dxfId="3618" priority="35">
      <formula>$E$172 = 0</formula>
    </cfRule>
    <cfRule type="expression" dxfId="3617" priority="36">
      <formula>$E$172 &lt; 0</formula>
    </cfRule>
  </conditionalFormatting>
  <conditionalFormatting sqref="G150:I151 H172:I172">
    <cfRule type="expression" dxfId="3616" priority="31">
      <formula>$H$172 &gt; 0</formula>
    </cfRule>
    <cfRule type="expression" dxfId="3615" priority="32">
      <formula>$H$172 = 0</formula>
    </cfRule>
    <cfRule type="expression" dxfId="3614" priority="33">
      <formula>$H$172 &lt; 0</formula>
    </cfRule>
  </conditionalFormatting>
  <conditionalFormatting sqref="J150:L151 K172:L172">
    <cfRule type="expression" dxfId="3613" priority="28">
      <formula>$K$172 &gt; 0</formula>
    </cfRule>
    <cfRule type="expression" dxfId="3612" priority="29">
      <formula>$K$172 = 0</formula>
    </cfRule>
    <cfRule type="expression" dxfId="3611" priority="30">
      <formula>$K$172 &lt; 0</formula>
    </cfRule>
  </conditionalFormatting>
  <conditionalFormatting sqref="M150:O151 N172:O172">
    <cfRule type="expression" dxfId="3610" priority="25">
      <formula>$N$172 &gt; 0</formula>
    </cfRule>
    <cfRule type="expression" dxfId="3609" priority="26">
      <formula>$N$172 = 0</formula>
    </cfRule>
    <cfRule type="expression" dxfId="3608" priority="27">
      <formula>$N$172 &lt; 0</formula>
    </cfRule>
  </conditionalFormatting>
  <conditionalFormatting sqref="A179:C198 M179:O198">
    <cfRule type="expression" dxfId="3607" priority="13">
      <formula>AND($N179 &gt; 0, ISNUMBER($N179))</formula>
    </cfRule>
    <cfRule type="expression" dxfId="3606" priority="14">
      <formula>AND($N179 = 0 * ISNUMBER($N179))</formula>
    </cfRule>
    <cfRule type="expression" dxfId="3605" priority="15">
      <formula>AND($N179 &lt; 0, ISNUMBER($N179))</formula>
    </cfRule>
  </conditionalFormatting>
  <conditionalFormatting sqref="A179:F198">
    <cfRule type="expression" dxfId="3604" priority="22">
      <formula>AND($E179 &gt; 0, ISNUMBER($E179))</formula>
    </cfRule>
    <cfRule type="expression" dxfId="3603" priority="23">
      <formula>AND($E179 = 0 * ISNUMBER($E179))</formula>
    </cfRule>
    <cfRule type="expression" dxfId="3602" priority="24">
      <formula>AND($E179 &lt; 0, ISNUMBER($E179))</formula>
    </cfRule>
  </conditionalFormatting>
  <conditionalFormatting sqref="A179:C198 G179:I198">
    <cfRule type="expression" dxfId="3601" priority="19">
      <formula>AND($H179 &gt; 0, ISNUMBER($H179))</formula>
    </cfRule>
    <cfRule type="expression" dxfId="3600" priority="20">
      <formula>AND($H179 = 0 * ISNUMBER($H179))</formula>
    </cfRule>
    <cfRule type="expression" dxfId="3599" priority="21">
      <formula>AND($H179 &lt; 0, ISNUMBER($H179))</formula>
    </cfRule>
  </conditionalFormatting>
  <conditionalFormatting sqref="A179:C198 J179:L198">
    <cfRule type="expression" dxfId="3598" priority="16">
      <formula>AND($K179 &gt; 0, ISNUMBER($K179))</formula>
    </cfRule>
    <cfRule type="expression" dxfId="3597" priority="17">
      <formula>AND($K179 = 0 * ISNUMBER($K179))</formula>
    </cfRule>
    <cfRule type="expression" dxfId="3596" priority="18">
      <formula>AND($K179 &lt; 0, ISNUMBER($K179))</formula>
    </cfRule>
  </conditionalFormatting>
  <conditionalFormatting sqref="D177:F178 E199:F199">
    <cfRule type="expression" dxfId="3595" priority="10">
      <formula>$E$199 &gt; 0</formula>
    </cfRule>
    <cfRule type="expression" dxfId="3594" priority="11">
      <formula>$E$199 = 0</formula>
    </cfRule>
    <cfRule type="expression" dxfId="3593" priority="12">
      <formula>$E$199 &lt; 0</formula>
    </cfRule>
  </conditionalFormatting>
  <conditionalFormatting sqref="G177:I178 H199:I199">
    <cfRule type="expression" dxfId="3592" priority="7">
      <formula>$H$199 &gt; 0</formula>
    </cfRule>
    <cfRule type="expression" dxfId="3591" priority="8">
      <formula>$H$199 = 0</formula>
    </cfRule>
    <cfRule type="expression" dxfId="3590" priority="9">
      <formula>$H$199 &lt; 0</formula>
    </cfRule>
  </conditionalFormatting>
  <conditionalFormatting sqref="J177:L178 K199:L199">
    <cfRule type="expression" dxfId="3589" priority="4">
      <formula>$K$199 &gt; 0</formula>
    </cfRule>
    <cfRule type="expression" dxfId="3588" priority="5">
      <formula>$K$199 = 0</formula>
    </cfRule>
    <cfRule type="expression" dxfId="3587" priority="6">
      <formula>$K$199 &lt; 0</formula>
    </cfRule>
  </conditionalFormatting>
  <conditionalFormatting sqref="M177:O178 N199:O199">
    <cfRule type="expression" dxfId="3586" priority="1">
      <formula>$N$199 &gt; 0</formula>
    </cfRule>
    <cfRule type="expression" dxfId="3585" priority="2">
      <formula>$N$199 = 0</formula>
    </cfRule>
    <cfRule type="expression" dxfId="35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44350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68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2021-06-03(목) 오전 00:00</v>
      </c>
      <c r="C15" s="315"/>
      <c r="D15" s="271" t="str">
        <f>TEXT($G$1, "[$-ko-KR]yyyy-mm-dd(ddd) ") &amp; "오후 14:00"</f>
        <v>2021-06-03(목) 오후 14:00</v>
      </c>
      <c r="E15" s="272"/>
      <c r="F15" s="273"/>
      <c r="G15" s="271" t="str">
        <f>TEXT($G$1, "[$-ko-KR]yyyy-mm-dd(ddd) ") &amp; "오후 19:00"</f>
        <v>2021-06-03(목) 오후 19:00</v>
      </c>
      <c r="H15" s="272"/>
      <c r="I15" s="273"/>
      <c r="J15" s="271" t="str">
        <f>TEXT($G$1, "[$-ko-KR]yyyy-mm-dd(ddd) ") &amp; "오후 21:00"</f>
        <v>2021-06-03(목) 오후 21:00</v>
      </c>
      <c r="K15" s="272"/>
      <c r="L15" s="273"/>
      <c r="M15" s="271" t="str">
        <f>TEXT($G$1+1, "[$-ko-KR]yyyy-mm-dd(ddd) ") &amp; "오전 00:00"</f>
        <v>2021-06-04(금)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69"/>
      <c r="R17" s="269"/>
      <c r="S17" s="26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69"/>
      <c r="R18" s="269"/>
      <c r="S18" s="269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74"/>
      <c r="R19" s="274"/>
      <c r="S19" s="274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74"/>
      <c r="R20" s="274"/>
      <c r="S20" s="274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74"/>
      <c r="R21" s="274"/>
      <c r="S21" s="274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74"/>
      <c r="R22" s="274"/>
      <c r="S22" s="274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74"/>
      <c r="R23" s="274"/>
      <c r="S23" s="274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74"/>
      <c r="R24" s="274"/>
      <c r="S24" s="274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83"/>
      <c r="R26" s="284"/>
      <c r="S26" s="285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86"/>
      <c r="R27" s="287"/>
      <c r="S27" s="288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89"/>
      <c r="R28" s="290"/>
      <c r="S28" s="291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74"/>
      <c r="R29" s="274"/>
      <c r="S29" s="274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69"/>
      <c r="R30" s="269"/>
      <c r="S30" s="269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69"/>
      <c r="R31" s="269"/>
      <c r="S31" s="269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68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2021-06-03(목) 오전 00:00</v>
      </c>
      <c r="C42" s="312"/>
      <c r="D42" s="271" t="str">
        <f>TEXT($G$1, "[$-ko-KR]yyyy-mm-dd(ddd) ") &amp; "오후 14:00"</f>
        <v>2021-06-03(목) 오후 14:00</v>
      </c>
      <c r="E42" s="272"/>
      <c r="F42" s="273"/>
      <c r="G42" s="271" t="str">
        <f>TEXT($G$1, "[$-ko-KR]yyyy-mm-dd(ddd) ") &amp; "오후 19:00"</f>
        <v>2021-06-03(목) 오후 19:00</v>
      </c>
      <c r="H42" s="272"/>
      <c r="I42" s="273"/>
      <c r="J42" s="271" t="str">
        <f>TEXT($G$1, "[$-ko-KR]yyyy-mm-dd(ddd) ") &amp; "오후 21:00"</f>
        <v>2021-06-03(목) 오후 21:00</v>
      </c>
      <c r="K42" s="272"/>
      <c r="L42" s="273"/>
      <c r="M42" s="271" t="str">
        <f>TEXT($G$1+1, "[$-ko-KR]yyyy-mm-dd(ddd) ") &amp; "오전 00:00"</f>
        <v>2021-06-04(금)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69"/>
      <c r="R44" s="269"/>
      <c r="S44" s="269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69"/>
      <c r="R45" s="269"/>
      <c r="S45" s="269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74"/>
      <c r="R46" s="274"/>
      <c r="S46" s="274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74"/>
      <c r="R47" s="274"/>
      <c r="S47" s="274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74"/>
      <c r="R48" s="274"/>
      <c r="S48" s="274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74"/>
      <c r="R49" s="274"/>
      <c r="S49" s="274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74"/>
      <c r="R50" s="274"/>
      <c r="S50" s="274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74"/>
      <c r="R51" s="274"/>
      <c r="S51" s="274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83"/>
      <c r="R53" s="284"/>
      <c r="S53" s="285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86"/>
      <c r="R54" s="287"/>
      <c r="S54" s="288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89"/>
      <c r="R55" s="290"/>
      <c r="S55" s="291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74"/>
      <c r="R56" s="274"/>
      <c r="S56" s="274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69"/>
      <c r="R57" s="269"/>
      <c r="S57" s="269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69"/>
      <c r="R58" s="269"/>
      <c r="S58" s="269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74"/>
      <c r="R59" s="274"/>
      <c r="S59" s="274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74"/>
      <c r="R60" s="274"/>
      <c r="S60" s="274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74"/>
      <c r="R61" s="274"/>
      <c r="S61" s="274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96"/>
      <c r="R62" s="297"/>
      <c r="S62" s="298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68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2021-06-03(목) 오전 00:00</v>
      </c>
      <c r="C69" s="312"/>
      <c r="D69" s="271" t="str">
        <f>TEXT($G$1, "[$-ko-KR]yyyy-mm-dd(ddd) ") &amp; "오후 14:00"</f>
        <v>2021-06-03(목) 오후 14:00</v>
      </c>
      <c r="E69" s="272"/>
      <c r="F69" s="273"/>
      <c r="G69" s="271" t="str">
        <f>TEXT($G$1, "[$-ko-KR]yyyy-mm-dd(ddd) ") &amp; "오후 19:00"</f>
        <v>2021-06-03(목) 오후 19:00</v>
      </c>
      <c r="H69" s="272"/>
      <c r="I69" s="273"/>
      <c r="J69" s="271" t="str">
        <f>TEXT($G$1, "[$-ko-KR]yyyy-mm-dd(ddd) ") &amp; "오후 21:00"</f>
        <v>2021-06-03(목) 오후 21:00</v>
      </c>
      <c r="K69" s="272"/>
      <c r="L69" s="273"/>
      <c r="M69" s="271" t="str">
        <f>TEXT($G$1+1, "[$-ko-KR]yyyy-mm-dd(ddd) ") &amp; "오전 00:00"</f>
        <v>2021-06-04(금)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69"/>
      <c r="R71" s="269"/>
      <c r="S71" s="269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69"/>
      <c r="R72" s="269"/>
      <c r="S72" s="269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74"/>
      <c r="R73" s="274"/>
      <c r="S73" s="274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74"/>
      <c r="R74" s="274"/>
      <c r="S74" s="274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74"/>
      <c r="R75" s="274"/>
      <c r="S75" s="274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74"/>
      <c r="R76" s="274"/>
      <c r="S76" s="274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74"/>
      <c r="R77" s="274"/>
      <c r="S77" s="274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74"/>
      <c r="R78" s="274"/>
      <c r="S78" s="274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83"/>
      <c r="R80" s="284"/>
      <c r="S80" s="285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86"/>
      <c r="R81" s="287"/>
      <c r="S81" s="288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89"/>
      <c r="R82" s="290"/>
      <c r="S82" s="291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74"/>
      <c r="R83" s="274"/>
      <c r="S83" s="274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69"/>
      <c r="R84" s="269"/>
      <c r="S84" s="269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69"/>
      <c r="R85" s="269"/>
      <c r="S85" s="269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74"/>
      <c r="R86" s="274"/>
      <c r="S86" s="274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74"/>
      <c r="R87" s="274"/>
      <c r="S87" s="274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74"/>
      <c r="R88" s="274"/>
      <c r="S88" s="274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96"/>
      <c r="R89" s="297"/>
      <c r="S89" s="298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68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2021-06-03(목) 오전 00:00</v>
      </c>
      <c r="C96" s="312"/>
      <c r="D96" s="271" t="str">
        <f>TEXT($G$1, "[$-ko-KR]yyyy-mm-dd(ddd) ") &amp; "오후 14:00"</f>
        <v>2021-06-03(목) 오후 14:00</v>
      </c>
      <c r="E96" s="272"/>
      <c r="F96" s="273"/>
      <c r="G96" s="271" t="str">
        <f>TEXT($G$1, "[$-ko-KR]yyyy-mm-dd(ddd) ") &amp; "오후 19:00"</f>
        <v>2021-06-03(목) 오후 19:00</v>
      </c>
      <c r="H96" s="272"/>
      <c r="I96" s="273"/>
      <c r="J96" s="271" t="str">
        <f>TEXT($G$1, "[$-ko-KR]yyyy-mm-dd(ddd) ") &amp; "오후 21:00"</f>
        <v>2021-06-03(목) 오후 21:00</v>
      </c>
      <c r="K96" s="272"/>
      <c r="L96" s="273"/>
      <c r="M96" s="271" t="str">
        <f>TEXT($G$1+1, "[$-ko-KR]yyyy-mm-dd(ddd) ") &amp; "오전 00:00"</f>
        <v>2021-06-04(금)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69"/>
      <c r="R98" s="269"/>
      <c r="S98" s="269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69"/>
      <c r="R99" s="269"/>
      <c r="S99" s="269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74"/>
      <c r="R100" s="274"/>
      <c r="S100" s="274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74"/>
      <c r="R101" s="274"/>
      <c r="S101" s="274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74"/>
      <c r="R102" s="274"/>
      <c r="S102" s="274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74"/>
      <c r="R103" s="274"/>
      <c r="S103" s="274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74"/>
      <c r="R104" s="274"/>
      <c r="S104" s="274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74"/>
      <c r="R105" s="274"/>
      <c r="S105" s="274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83"/>
      <c r="R107" s="284"/>
      <c r="S107" s="285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86"/>
      <c r="R108" s="287"/>
      <c r="S108" s="288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89"/>
      <c r="R109" s="290"/>
      <c r="S109" s="291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74"/>
      <c r="R110" s="274"/>
      <c r="S110" s="274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69"/>
      <c r="R111" s="269"/>
      <c r="S111" s="269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69"/>
      <c r="R112" s="269"/>
      <c r="S112" s="269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74"/>
      <c r="R113" s="274"/>
      <c r="S113" s="274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74"/>
      <c r="R114" s="274"/>
      <c r="S114" s="274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74"/>
      <c r="R115" s="274"/>
      <c r="S115" s="274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96"/>
      <c r="R116" s="297"/>
      <c r="S116" s="298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68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2021-06-03(목) 오전 00:00</v>
      </c>
      <c r="C123" s="312"/>
      <c r="D123" s="271" t="str">
        <f>TEXT($G$1, "[$-ko-KR]yyyy-mm-dd(ddd) ") &amp; "오후 14:00"</f>
        <v>2021-06-03(목) 오후 14:00</v>
      </c>
      <c r="E123" s="272"/>
      <c r="F123" s="273"/>
      <c r="G123" s="271" t="str">
        <f>TEXT($G$1, "[$-ko-KR]yyyy-mm-dd(ddd) ") &amp; "오후 19:00"</f>
        <v>2021-06-03(목) 오후 19:00</v>
      </c>
      <c r="H123" s="272"/>
      <c r="I123" s="273"/>
      <c r="J123" s="271" t="str">
        <f>TEXT($G$1, "[$-ko-KR]yyyy-mm-dd(ddd) ") &amp; "오후 21:00"</f>
        <v>2021-06-03(목) 오후 21:00</v>
      </c>
      <c r="K123" s="272"/>
      <c r="L123" s="273"/>
      <c r="M123" s="271" t="str">
        <f>TEXT($G$1+1, "[$-ko-KR]yyyy-mm-dd(ddd) ") &amp; "오전 00:00"</f>
        <v>2021-06-04(금)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69"/>
      <c r="R125" s="269"/>
      <c r="S125" s="269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69"/>
      <c r="R126" s="269"/>
      <c r="S126" s="269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74"/>
      <c r="R127" s="274"/>
      <c r="S127" s="274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74"/>
      <c r="R128" s="274"/>
      <c r="S128" s="274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74"/>
      <c r="R129" s="274"/>
      <c r="S129" s="274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74"/>
      <c r="R130" s="274"/>
      <c r="S130" s="274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74"/>
      <c r="R131" s="274"/>
      <c r="S131" s="274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74"/>
      <c r="R132" s="274"/>
      <c r="S132" s="274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83"/>
      <c r="R134" s="284"/>
      <c r="S134" s="285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86"/>
      <c r="R135" s="287"/>
      <c r="S135" s="288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89"/>
      <c r="R136" s="290"/>
      <c r="S136" s="291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74"/>
      <c r="R137" s="274"/>
      <c r="S137" s="274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69"/>
      <c r="R138" s="269"/>
      <c r="S138" s="269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69"/>
      <c r="R139" s="269"/>
      <c r="S139" s="269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74"/>
      <c r="R140" s="274"/>
      <c r="S140" s="274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74"/>
      <c r="R141" s="274"/>
      <c r="S141" s="274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74"/>
      <c r="R142" s="274"/>
      <c r="S142" s="274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96"/>
      <c r="R143" s="297"/>
      <c r="S143" s="298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68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2021-06-03(목) 오전 00:00</v>
      </c>
      <c r="C150" s="312"/>
      <c r="D150" s="271" t="str">
        <f>TEXT($G$1, "[$-ko-KR]yyyy-mm-dd(ddd) ") &amp; "오후 14:00"</f>
        <v>2021-06-03(목) 오후 14:00</v>
      </c>
      <c r="E150" s="272"/>
      <c r="F150" s="273"/>
      <c r="G150" s="271" t="str">
        <f>TEXT($G$1, "[$-ko-KR]yyyy-mm-dd(ddd) ") &amp; "오후 19:00"</f>
        <v>2021-06-03(목) 오후 19:00</v>
      </c>
      <c r="H150" s="272"/>
      <c r="I150" s="273"/>
      <c r="J150" s="271" t="str">
        <f>TEXT($G$1, "[$-ko-KR]yyyy-mm-dd(ddd) ") &amp; "오후 21:00"</f>
        <v>2021-06-03(목) 오후 21:00</v>
      </c>
      <c r="K150" s="272"/>
      <c r="L150" s="273"/>
      <c r="M150" s="271" t="str">
        <f>TEXT($G$1+1, "[$-ko-KR]yyyy-mm-dd(ddd) ") &amp; "오전 00:00"</f>
        <v>2021-06-04(금)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69"/>
      <c r="R152" s="269"/>
      <c r="S152" s="269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69"/>
      <c r="R153" s="269"/>
      <c r="S153" s="269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74"/>
      <c r="R154" s="274"/>
      <c r="S154" s="274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74"/>
      <c r="R155" s="274"/>
      <c r="S155" s="274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74"/>
      <c r="R156" s="274"/>
      <c r="S156" s="274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74"/>
      <c r="R157" s="274"/>
      <c r="S157" s="274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74"/>
      <c r="R158" s="274"/>
      <c r="S158" s="274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74"/>
      <c r="R159" s="274"/>
      <c r="S159" s="274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83"/>
      <c r="R161" s="284"/>
      <c r="S161" s="285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86"/>
      <c r="R162" s="287"/>
      <c r="S162" s="288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89"/>
      <c r="R163" s="290"/>
      <c r="S163" s="291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74"/>
      <c r="R164" s="274"/>
      <c r="S164" s="274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69"/>
      <c r="R165" s="269"/>
      <c r="S165" s="269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69"/>
      <c r="R166" s="269"/>
      <c r="S166" s="269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74"/>
      <c r="R167" s="274"/>
      <c r="S167" s="274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74"/>
      <c r="R168" s="274"/>
      <c r="S168" s="274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74"/>
      <c r="R169" s="274"/>
      <c r="S169" s="274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96"/>
      <c r="R170" s="297"/>
      <c r="S170" s="298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68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2021-06-03(목) 오전 00:00</v>
      </c>
      <c r="C177" s="312"/>
      <c r="D177" s="271" t="str">
        <f>TEXT($G$1, "[$-ko-KR]yyyy-mm-dd(ddd) ") &amp; "오후 14:00"</f>
        <v>2021-06-03(목) 오후 14:00</v>
      </c>
      <c r="E177" s="272"/>
      <c r="F177" s="273"/>
      <c r="G177" s="271" t="str">
        <f>TEXT($G$1, "[$-ko-KR]yyyy-mm-dd(ddd) ") &amp; "오후 19:00"</f>
        <v>2021-06-03(목) 오후 19:00</v>
      </c>
      <c r="H177" s="272"/>
      <c r="I177" s="273"/>
      <c r="J177" s="271" t="str">
        <f>TEXT($G$1, "[$-ko-KR]yyyy-mm-dd(ddd) ") &amp; "오후 21:00"</f>
        <v>2021-06-03(목) 오후 21:00</v>
      </c>
      <c r="K177" s="272"/>
      <c r="L177" s="273"/>
      <c r="M177" s="271" t="str">
        <f>TEXT($G$1+1, "[$-ko-KR]yyyy-mm-dd(ddd) ") &amp; "오전 00:00"</f>
        <v>2021-06-04(금)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69"/>
      <c r="R179" s="269"/>
      <c r="S179" s="269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69"/>
      <c r="R180" s="269"/>
      <c r="S180" s="269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74"/>
      <c r="R181" s="274"/>
      <c r="S181" s="274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74"/>
      <c r="R182" s="274"/>
      <c r="S182" s="274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74"/>
      <c r="R183" s="274"/>
      <c r="S183" s="274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74"/>
      <c r="R184" s="274"/>
      <c r="S184" s="274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74"/>
      <c r="R185" s="274"/>
      <c r="S185" s="274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74"/>
      <c r="R186" s="274"/>
      <c r="S186" s="274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83"/>
      <c r="R188" s="284"/>
      <c r="S188" s="285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86"/>
      <c r="R189" s="287"/>
      <c r="S189" s="288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89"/>
      <c r="R190" s="290"/>
      <c r="S190" s="291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74"/>
      <c r="R191" s="274"/>
      <c r="S191" s="274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69"/>
      <c r="R192" s="269"/>
      <c r="S192" s="269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69"/>
      <c r="R193" s="269"/>
      <c r="S193" s="269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74"/>
      <c r="R194" s="274"/>
      <c r="S194" s="274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74"/>
      <c r="R195" s="274"/>
      <c r="S195" s="274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74"/>
      <c r="R196" s="274"/>
      <c r="S196" s="274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96"/>
      <c r="R197" s="297"/>
      <c r="S197" s="298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3" priority="157">
      <formula>AND($N17 &gt; 0, ISNUMBER($N17))</formula>
    </cfRule>
    <cfRule type="expression" dxfId="3572" priority="158">
      <formula>AND($N17 = 0 * ISNUMBER($N17))</formula>
    </cfRule>
    <cfRule type="expression" dxfId="3571" priority="159">
      <formula>AND($N17 &lt; 0, ISNUMBER($N17))</formula>
    </cfRule>
  </conditionalFormatting>
  <conditionalFormatting sqref="A17:F36">
    <cfRule type="expression" dxfId="3570" priority="166">
      <formula>AND($E17 &gt; 0, ISNUMBER($E17))</formula>
    </cfRule>
    <cfRule type="expression" dxfId="3569" priority="167">
      <formula>AND($E17 = 0 * ISNUMBER($E17))</formula>
    </cfRule>
    <cfRule type="expression" dxfId="3568" priority="168">
      <formula>AND($E17 &lt; 0, ISNUMBER($E17))</formula>
    </cfRule>
  </conditionalFormatting>
  <conditionalFormatting sqref="A17:C36 G17:I36">
    <cfRule type="expression" dxfId="3567" priority="163">
      <formula>AND($H17 &gt; 0, ISNUMBER($H17))</formula>
    </cfRule>
    <cfRule type="expression" dxfId="3566" priority="164">
      <formula>AND($H17 = 0 * ISNUMBER($H17))</formula>
    </cfRule>
    <cfRule type="expression" dxfId="3565" priority="165">
      <formula>AND($H17 &lt; 0, ISNUMBER($H17))</formula>
    </cfRule>
  </conditionalFormatting>
  <conditionalFormatting sqref="A17:C36 J17:L36">
    <cfRule type="expression" dxfId="3564" priority="160">
      <formula>AND($K17 &gt; 0, ISNUMBER($K17))</formula>
    </cfRule>
    <cfRule type="expression" dxfId="3563" priority="161">
      <formula>AND($K17 = 0 * ISNUMBER($K17))</formula>
    </cfRule>
    <cfRule type="expression" dxfId="3562" priority="162">
      <formula>AND($K17 &lt; 0, ISNUMBER($K17))</formula>
    </cfRule>
  </conditionalFormatting>
  <conditionalFormatting sqref="D15:F16 E37:F37">
    <cfRule type="expression" dxfId="3561" priority="154">
      <formula>$E$37 &gt; 0</formula>
    </cfRule>
    <cfRule type="expression" dxfId="3560" priority="155">
      <formula>$E$37 = 0</formula>
    </cfRule>
    <cfRule type="expression" dxfId="3559" priority="156">
      <formula>$E$37 &lt; 0</formula>
    </cfRule>
  </conditionalFormatting>
  <conditionalFormatting sqref="G15:I16 H37:I37">
    <cfRule type="expression" dxfId="3558" priority="151">
      <formula>$H$37 &gt; 0</formula>
    </cfRule>
    <cfRule type="expression" dxfId="3557" priority="152">
      <formula>$H$37 = 0</formula>
    </cfRule>
    <cfRule type="expression" dxfId="3556" priority="153">
      <formula>$H$37 &lt; 0</formula>
    </cfRule>
  </conditionalFormatting>
  <conditionalFormatting sqref="J15:L16 K37:L37">
    <cfRule type="expression" dxfId="3555" priority="148">
      <formula>$K$37 &gt; 0</formula>
    </cfRule>
    <cfRule type="expression" dxfId="3554" priority="149">
      <formula>$K$37 = 0</formula>
    </cfRule>
    <cfRule type="expression" dxfId="3553" priority="150">
      <formula>$K$37 &lt; 0</formula>
    </cfRule>
  </conditionalFormatting>
  <conditionalFormatting sqref="M15:O16 N37:O37">
    <cfRule type="expression" dxfId="3552" priority="145">
      <formula>$N$37 &gt; 0</formula>
    </cfRule>
    <cfRule type="expression" dxfId="3551" priority="146">
      <formula>$N$37 = 0</formula>
    </cfRule>
    <cfRule type="expression" dxfId="3550" priority="147">
      <formula>$N$37 &lt; 0</formula>
    </cfRule>
  </conditionalFormatting>
  <conditionalFormatting sqref="A44:C63 M44:O63">
    <cfRule type="expression" dxfId="3549" priority="133">
      <formula>AND($N44 &gt; 0, ISNUMBER($N44))</formula>
    </cfRule>
    <cfRule type="expression" dxfId="3548" priority="134">
      <formula>AND($N44 = 0 * ISNUMBER($N44))</formula>
    </cfRule>
    <cfRule type="expression" dxfId="3547" priority="135">
      <formula>AND($N44 &lt; 0, ISNUMBER($N44))</formula>
    </cfRule>
  </conditionalFormatting>
  <conditionalFormatting sqref="A44:F63">
    <cfRule type="expression" dxfId="3546" priority="142">
      <formula>AND($E44 &gt; 0, ISNUMBER($E44))</formula>
    </cfRule>
    <cfRule type="expression" dxfId="3545" priority="143">
      <formula>AND($E44 = 0 * ISNUMBER($E44))</formula>
    </cfRule>
    <cfRule type="expression" dxfId="3544" priority="144">
      <formula>AND($E44 &lt; 0, ISNUMBER($E44))</formula>
    </cfRule>
  </conditionalFormatting>
  <conditionalFormatting sqref="A44:C63 G44:I63">
    <cfRule type="expression" dxfId="3543" priority="139">
      <formula>AND($H44 &gt; 0, ISNUMBER($H44))</formula>
    </cfRule>
    <cfRule type="expression" dxfId="3542" priority="140">
      <formula>AND($H44 = 0 * ISNUMBER($H44))</formula>
    </cfRule>
    <cfRule type="expression" dxfId="3541" priority="141">
      <formula>AND($H44 &lt; 0, ISNUMBER($H44))</formula>
    </cfRule>
  </conditionalFormatting>
  <conditionalFormatting sqref="A44:C63 J44:L63">
    <cfRule type="expression" dxfId="3540" priority="136">
      <formula>AND($K44 &gt; 0, ISNUMBER($K44))</formula>
    </cfRule>
    <cfRule type="expression" dxfId="3539" priority="137">
      <formula>AND($K44 = 0 * ISNUMBER($K44))</formula>
    </cfRule>
    <cfRule type="expression" dxfId="3538" priority="138">
      <formula>AND($K44 &lt; 0, ISNUMBER($K44))</formula>
    </cfRule>
  </conditionalFormatting>
  <conditionalFormatting sqref="D42:F43 E64:F64">
    <cfRule type="expression" dxfId="3537" priority="130">
      <formula>$E$64 &gt; 0</formula>
    </cfRule>
    <cfRule type="expression" dxfId="3536" priority="131">
      <formula>$E$64 = 0</formula>
    </cfRule>
    <cfRule type="expression" dxfId="3535" priority="132">
      <formula>$E$64 &lt; 0</formula>
    </cfRule>
  </conditionalFormatting>
  <conditionalFormatting sqref="G42:I43 H64:I64">
    <cfRule type="expression" dxfId="3534" priority="127">
      <formula>$H$64 &gt; 0</formula>
    </cfRule>
    <cfRule type="expression" dxfId="3533" priority="128">
      <formula>$H$64 = 0</formula>
    </cfRule>
    <cfRule type="expression" dxfId="3532" priority="129">
      <formula>$H$64 &lt; 0</formula>
    </cfRule>
  </conditionalFormatting>
  <conditionalFormatting sqref="J42:L43 K64:L64">
    <cfRule type="expression" dxfId="3531" priority="124">
      <formula>$K$64 &gt; 0</formula>
    </cfRule>
    <cfRule type="expression" dxfId="3530" priority="125">
      <formula>$K$64 = 0</formula>
    </cfRule>
    <cfRule type="expression" dxfId="3529" priority="126">
      <formula>$K$64 &lt; 0</formula>
    </cfRule>
  </conditionalFormatting>
  <conditionalFormatting sqref="M42:O43 N64:O64">
    <cfRule type="expression" dxfId="3528" priority="121">
      <formula>$N$64 &gt; 0</formula>
    </cfRule>
    <cfRule type="expression" dxfId="3527" priority="122">
      <formula>$N$64 = 0</formula>
    </cfRule>
    <cfRule type="expression" dxfId="3526" priority="123">
      <formula>$N$64 &lt; 0</formula>
    </cfRule>
  </conditionalFormatting>
  <conditionalFormatting sqref="A71:C90 M71:O90">
    <cfRule type="expression" dxfId="3525" priority="109">
      <formula>AND($N71 &gt; 0, ISNUMBER($N71))</formula>
    </cfRule>
    <cfRule type="expression" dxfId="3524" priority="110">
      <formula>AND($N71 = 0 * ISNUMBER($N71))</formula>
    </cfRule>
    <cfRule type="expression" dxfId="3523" priority="111">
      <formula>AND($N71 &lt; 0, ISNUMBER($N71))</formula>
    </cfRule>
  </conditionalFormatting>
  <conditionalFormatting sqref="A71:F90">
    <cfRule type="expression" dxfId="3522" priority="118">
      <formula>AND($E71 &gt; 0, ISNUMBER($E71))</formula>
    </cfRule>
    <cfRule type="expression" dxfId="3521" priority="119">
      <formula>AND($E71 = 0 * ISNUMBER($E71))</formula>
    </cfRule>
    <cfRule type="expression" dxfId="3520" priority="120">
      <formula>AND($E71 &lt; 0, ISNUMBER($E71))</formula>
    </cfRule>
  </conditionalFormatting>
  <conditionalFormatting sqref="A71:C90 G71:I90">
    <cfRule type="expression" dxfId="3519" priority="115">
      <formula>AND($H71 &gt; 0, ISNUMBER($H71))</formula>
    </cfRule>
    <cfRule type="expression" dxfId="3518" priority="116">
      <formula>AND($H71 = 0 * ISNUMBER($H71))</formula>
    </cfRule>
    <cfRule type="expression" dxfId="3517" priority="117">
      <formula>AND($H71 &lt; 0, ISNUMBER($H71))</formula>
    </cfRule>
  </conditionalFormatting>
  <conditionalFormatting sqref="A71:C90 J71:L90">
    <cfRule type="expression" dxfId="3516" priority="112">
      <formula>AND($K71 &gt; 0, ISNUMBER($K71))</formula>
    </cfRule>
    <cfRule type="expression" dxfId="3515" priority="113">
      <formula>AND($K71 = 0 * ISNUMBER($K71))</formula>
    </cfRule>
    <cfRule type="expression" dxfId="3514" priority="114">
      <formula>AND($K71 &lt; 0, ISNUMBER($K71))</formula>
    </cfRule>
  </conditionalFormatting>
  <conditionalFormatting sqref="D69:F70 E91:F91">
    <cfRule type="expression" dxfId="3513" priority="106">
      <formula>$E$91 &gt; 0</formula>
    </cfRule>
    <cfRule type="expression" dxfId="3512" priority="107">
      <formula>$E$91 = 0</formula>
    </cfRule>
    <cfRule type="expression" dxfId="3511" priority="108">
      <formula>$E$91 &lt; 0</formula>
    </cfRule>
  </conditionalFormatting>
  <conditionalFormatting sqref="G69:I70 H91:I91">
    <cfRule type="expression" dxfId="3510" priority="103">
      <formula>$H$91 &gt; 0</formula>
    </cfRule>
    <cfRule type="expression" dxfId="3509" priority="104">
      <formula>$H$91 = 0</formula>
    </cfRule>
    <cfRule type="expression" dxfId="3508" priority="105">
      <formula>$H$91 &lt; 0</formula>
    </cfRule>
  </conditionalFormatting>
  <conditionalFormatting sqref="J69:L70 K91:L91">
    <cfRule type="expression" dxfId="3507" priority="100">
      <formula>$K$91 &gt; 0</formula>
    </cfRule>
    <cfRule type="expression" dxfId="3506" priority="101">
      <formula>$K$91 = 0</formula>
    </cfRule>
    <cfRule type="expression" dxfId="3505" priority="102">
      <formula>$K$91 &lt; 0</formula>
    </cfRule>
  </conditionalFormatting>
  <conditionalFormatting sqref="M69:O70 N91:O91">
    <cfRule type="expression" dxfId="3504" priority="97">
      <formula>$N$91 &gt; 0</formula>
    </cfRule>
    <cfRule type="expression" dxfId="3503" priority="98">
      <formula>$N$91 = 0</formula>
    </cfRule>
    <cfRule type="expression" dxfId="3502" priority="99">
      <formula>$N$91 &lt; 0</formula>
    </cfRule>
  </conditionalFormatting>
  <conditionalFormatting sqref="A98:C117 M98:O117">
    <cfRule type="expression" dxfId="3501" priority="85">
      <formula>AND($N98 &gt; 0, ISNUMBER($N98))</formula>
    </cfRule>
    <cfRule type="expression" dxfId="3500" priority="86">
      <formula>AND($N98 = 0 * ISNUMBER($N98))</formula>
    </cfRule>
    <cfRule type="expression" dxfId="3499" priority="87">
      <formula>AND($N98 &lt; 0, ISNUMBER($N98))</formula>
    </cfRule>
  </conditionalFormatting>
  <conditionalFormatting sqref="A98:F117">
    <cfRule type="expression" dxfId="3498" priority="94">
      <formula>AND($E98 &gt; 0, ISNUMBER($E98))</formula>
    </cfRule>
    <cfRule type="expression" dxfId="3497" priority="95">
      <formula>AND($E98 = 0 * ISNUMBER($E98))</formula>
    </cfRule>
    <cfRule type="expression" dxfId="3496" priority="96">
      <formula>AND($E98 &lt; 0, ISNUMBER($E98))</formula>
    </cfRule>
  </conditionalFormatting>
  <conditionalFormatting sqref="A98:C117 G98:I117">
    <cfRule type="expression" dxfId="3495" priority="91">
      <formula>AND($H98 &gt; 0, ISNUMBER($H98))</formula>
    </cfRule>
    <cfRule type="expression" dxfId="3494" priority="92">
      <formula>AND($H98 = 0 * ISNUMBER($H98))</formula>
    </cfRule>
    <cfRule type="expression" dxfId="3493" priority="93">
      <formula>AND($H98 &lt; 0, ISNUMBER($H98))</formula>
    </cfRule>
  </conditionalFormatting>
  <conditionalFormatting sqref="A98:C117 J98:L117">
    <cfRule type="expression" dxfId="3492" priority="88">
      <formula>AND($K98 &gt; 0, ISNUMBER($K98))</formula>
    </cfRule>
    <cfRule type="expression" dxfId="3491" priority="89">
      <formula>AND($K98 = 0 * ISNUMBER($K98))</formula>
    </cfRule>
    <cfRule type="expression" dxfId="3490" priority="90">
      <formula>AND($K98 &lt; 0, ISNUMBER($K98))</formula>
    </cfRule>
  </conditionalFormatting>
  <conditionalFormatting sqref="D96:F97 E118:F118">
    <cfRule type="expression" dxfId="3489" priority="82">
      <formula>$E$118 &gt; 0</formula>
    </cfRule>
    <cfRule type="expression" dxfId="3488" priority="83">
      <formula>$E$118 = 0</formula>
    </cfRule>
    <cfRule type="expression" dxfId="3487" priority="84">
      <formula>$E$118 &lt; 0</formula>
    </cfRule>
  </conditionalFormatting>
  <conditionalFormatting sqref="G96:I97 H118:I118">
    <cfRule type="expression" dxfId="3486" priority="79">
      <formula>$H$118 &gt; 0</formula>
    </cfRule>
    <cfRule type="expression" dxfId="3485" priority="80">
      <formula>$H$118 = 0</formula>
    </cfRule>
    <cfRule type="expression" dxfId="3484" priority="81">
      <formula>$H$118 &lt; 0</formula>
    </cfRule>
  </conditionalFormatting>
  <conditionalFormatting sqref="J96:L97 K118:L118">
    <cfRule type="expression" dxfId="3483" priority="76">
      <formula>$K$118 &gt; 0</formula>
    </cfRule>
    <cfRule type="expression" dxfId="3482" priority="77">
      <formula>$K$118 = 0</formula>
    </cfRule>
    <cfRule type="expression" dxfId="3481" priority="78">
      <formula>$K$118 &lt; 0</formula>
    </cfRule>
  </conditionalFormatting>
  <conditionalFormatting sqref="M96:O97 N118:O118">
    <cfRule type="expression" dxfId="3480" priority="73">
      <formula>$N$118 &gt; 0</formula>
    </cfRule>
    <cfRule type="expression" dxfId="3479" priority="74">
      <formula>$N$118 = 0</formula>
    </cfRule>
    <cfRule type="expression" dxfId="3478" priority="75">
      <formula>$N$118 &lt; 0</formula>
    </cfRule>
  </conditionalFormatting>
  <conditionalFormatting sqref="A125:C144 M125:O144">
    <cfRule type="expression" dxfId="3477" priority="61">
      <formula>AND($N125 &gt; 0, ISNUMBER($N125))</formula>
    </cfRule>
    <cfRule type="expression" dxfId="3476" priority="62">
      <formula>AND($N125 = 0 * ISNUMBER($N125))</formula>
    </cfRule>
    <cfRule type="expression" dxfId="3475" priority="63">
      <formula>AND($N125 &lt; 0, ISNUMBER($N125))</formula>
    </cfRule>
  </conditionalFormatting>
  <conditionalFormatting sqref="A125:F144">
    <cfRule type="expression" dxfId="3474" priority="70">
      <formula>AND($E125 &gt; 0, ISNUMBER($E125))</formula>
    </cfRule>
    <cfRule type="expression" dxfId="3473" priority="71">
      <formula>AND($E125 = 0 * ISNUMBER($E125))</formula>
    </cfRule>
    <cfRule type="expression" dxfId="3472" priority="72">
      <formula>AND($E125 &lt; 0, ISNUMBER($E125))</formula>
    </cfRule>
  </conditionalFormatting>
  <conditionalFormatting sqref="A125:C144 G125:I144">
    <cfRule type="expression" dxfId="3471" priority="67">
      <formula>AND($H125 &gt; 0, ISNUMBER($H125))</formula>
    </cfRule>
    <cfRule type="expression" dxfId="3470" priority="68">
      <formula>AND($H125 = 0 * ISNUMBER($H125))</formula>
    </cfRule>
    <cfRule type="expression" dxfId="3469" priority="69">
      <formula>AND($H125 &lt; 0, ISNUMBER($H125))</formula>
    </cfRule>
  </conditionalFormatting>
  <conditionalFormatting sqref="A125:C144 J125:L144">
    <cfRule type="expression" dxfId="3468" priority="64">
      <formula>AND($K125 &gt; 0, ISNUMBER($K125))</formula>
    </cfRule>
    <cfRule type="expression" dxfId="3467" priority="65">
      <formula>AND($K125 = 0 * ISNUMBER($K125))</formula>
    </cfRule>
    <cfRule type="expression" dxfId="3466" priority="66">
      <formula>AND($K125 &lt; 0, ISNUMBER($K125))</formula>
    </cfRule>
  </conditionalFormatting>
  <conditionalFormatting sqref="D123:F124 E145:F145">
    <cfRule type="expression" dxfId="3465" priority="58">
      <formula>$E$145 &gt; 0</formula>
    </cfRule>
    <cfRule type="expression" dxfId="3464" priority="59">
      <formula>$E$145 = 0</formula>
    </cfRule>
    <cfRule type="expression" dxfId="3463" priority="60">
      <formula>$E$145 &lt; 0</formula>
    </cfRule>
  </conditionalFormatting>
  <conditionalFormatting sqref="G123:I124 H145:I145">
    <cfRule type="expression" dxfId="3462" priority="55">
      <formula>$H$145 &gt; 0</formula>
    </cfRule>
    <cfRule type="expression" dxfId="3461" priority="56">
      <formula>$H$145 = 0</formula>
    </cfRule>
    <cfRule type="expression" dxfId="3460" priority="57">
      <formula>$H$145 &lt; 0</formula>
    </cfRule>
  </conditionalFormatting>
  <conditionalFormatting sqref="J123:L124 K145:L145">
    <cfRule type="expression" dxfId="3459" priority="52">
      <formula>$K$145 &gt; 0</formula>
    </cfRule>
    <cfRule type="expression" dxfId="3458" priority="53">
      <formula>$K$145 = 0</formula>
    </cfRule>
    <cfRule type="expression" dxfId="3457" priority="54">
      <formula>$K$145 &lt; 0</formula>
    </cfRule>
  </conditionalFormatting>
  <conditionalFormatting sqref="M123:O124 N145:O145">
    <cfRule type="expression" dxfId="3456" priority="49">
      <formula>$N$145 &gt; 0</formula>
    </cfRule>
    <cfRule type="expression" dxfId="3455" priority="50">
      <formula>$N$145 = 0</formula>
    </cfRule>
    <cfRule type="expression" dxfId="3454" priority="51">
      <formula>$N$145 &lt; 0</formula>
    </cfRule>
  </conditionalFormatting>
  <conditionalFormatting sqref="A152:C171 M152:O171">
    <cfRule type="expression" dxfId="3453" priority="37">
      <formula>AND($N152 &gt; 0, ISNUMBER($N152))</formula>
    </cfRule>
    <cfRule type="expression" dxfId="3452" priority="38">
      <formula>AND($N152 = 0 * ISNUMBER($N152))</formula>
    </cfRule>
    <cfRule type="expression" dxfId="3451" priority="39">
      <formula>AND($N152 &lt; 0, ISNUMBER($N152))</formula>
    </cfRule>
  </conditionalFormatting>
  <conditionalFormatting sqref="A152:F171">
    <cfRule type="expression" dxfId="3450" priority="46">
      <formula>AND($E152 &gt; 0, ISNUMBER($E152))</formula>
    </cfRule>
    <cfRule type="expression" dxfId="3449" priority="47">
      <formula>AND($E152 = 0 * ISNUMBER($E152))</formula>
    </cfRule>
    <cfRule type="expression" dxfId="3448" priority="48">
      <formula>AND($E152 &lt; 0, ISNUMBER($E152))</formula>
    </cfRule>
  </conditionalFormatting>
  <conditionalFormatting sqref="A152:C171 G152:I171">
    <cfRule type="expression" dxfId="3447" priority="43">
      <formula>AND($H152 &gt; 0, ISNUMBER($H152))</formula>
    </cfRule>
    <cfRule type="expression" dxfId="3446" priority="44">
      <formula>AND($H152 = 0 * ISNUMBER($H152))</formula>
    </cfRule>
    <cfRule type="expression" dxfId="3445" priority="45">
      <formula>AND($H152 &lt; 0, ISNUMBER($H152))</formula>
    </cfRule>
  </conditionalFormatting>
  <conditionalFormatting sqref="A152:C171 J152:L171">
    <cfRule type="expression" dxfId="3444" priority="40">
      <formula>AND($K152 &gt; 0, ISNUMBER($K152))</formula>
    </cfRule>
    <cfRule type="expression" dxfId="3443" priority="41">
      <formula>AND($K152 = 0 * ISNUMBER($K152))</formula>
    </cfRule>
    <cfRule type="expression" dxfId="3442" priority="42">
      <formula>AND($K152 &lt; 0, ISNUMBER($K152))</formula>
    </cfRule>
  </conditionalFormatting>
  <conditionalFormatting sqref="D150:F151 E172:F172">
    <cfRule type="expression" dxfId="3441" priority="34">
      <formula>$E$172 &gt; 0</formula>
    </cfRule>
    <cfRule type="expression" dxfId="3440" priority="35">
      <formula>$E$172 = 0</formula>
    </cfRule>
    <cfRule type="expression" dxfId="3439" priority="36">
      <formula>$E$172 &lt; 0</formula>
    </cfRule>
  </conditionalFormatting>
  <conditionalFormatting sqref="G150:I151 H172:I172">
    <cfRule type="expression" dxfId="3438" priority="31">
      <formula>$H$172 &gt; 0</formula>
    </cfRule>
    <cfRule type="expression" dxfId="3437" priority="32">
      <formula>$H$172 = 0</formula>
    </cfRule>
    <cfRule type="expression" dxfId="3436" priority="33">
      <formula>$H$172 &lt; 0</formula>
    </cfRule>
  </conditionalFormatting>
  <conditionalFormatting sqref="J150:L151 K172:L172">
    <cfRule type="expression" dxfId="3435" priority="28">
      <formula>$K$172 &gt; 0</formula>
    </cfRule>
    <cfRule type="expression" dxfId="3434" priority="29">
      <formula>$K$172 = 0</formula>
    </cfRule>
    <cfRule type="expression" dxfId="3433" priority="30">
      <formula>$K$172 &lt; 0</formula>
    </cfRule>
  </conditionalFormatting>
  <conditionalFormatting sqref="M150:O151 N172:O172">
    <cfRule type="expression" dxfId="3432" priority="25">
      <formula>$N$172 &gt; 0</formula>
    </cfRule>
    <cfRule type="expression" dxfId="3431" priority="26">
      <formula>$N$172 = 0</formula>
    </cfRule>
    <cfRule type="expression" dxfId="3430" priority="27">
      <formula>$N$172 &lt; 0</formula>
    </cfRule>
  </conditionalFormatting>
  <conditionalFormatting sqref="A179:C198 M179:O198">
    <cfRule type="expression" dxfId="3429" priority="13">
      <formula>AND($N179 &gt; 0, ISNUMBER($N179))</formula>
    </cfRule>
    <cfRule type="expression" dxfId="3428" priority="14">
      <formula>AND($N179 = 0 * ISNUMBER($N179))</formula>
    </cfRule>
    <cfRule type="expression" dxfId="3427" priority="15">
      <formula>AND($N179 &lt; 0, ISNUMBER($N179))</formula>
    </cfRule>
  </conditionalFormatting>
  <conditionalFormatting sqref="A179:F198">
    <cfRule type="expression" dxfId="3426" priority="22">
      <formula>AND($E179 &gt; 0, ISNUMBER($E179))</formula>
    </cfRule>
    <cfRule type="expression" dxfId="3425" priority="23">
      <formula>AND($E179 = 0 * ISNUMBER($E179))</formula>
    </cfRule>
    <cfRule type="expression" dxfId="3424" priority="24">
      <formula>AND($E179 &lt; 0, ISNUMBER($E179))</formula>
    </cfRule>
  </conditionalFormatting>
  <conditionalFormatting sqref="A179:C198 G179:I198">
    <cfRule type="expression" dxfId="3423" priority="19">
      <formula>AND($H179 &gt; 0, ISNUMBER($H179))</formula>
    </cfRule>
    <cfRule type="expression" dxfId="3422" priority="20">
      <formula>AND($H179 = 0 * ISNUMBER($H179))</formula>
    </cfRule>
    <cfRule type="expression" dxfId="3421" priority="21">
      <formula>AND($H179 &lt; 0, ISNUMBER($H179))</formula>
    </cfRule>
  </conditionalFormatting>
  <conditionalFormatting sqref="A179:C198 J179:L198">
    <cfRule type="expression" dxfId="3420" priority="16">
      <formula>AND($K179 &gt; 0, ISNUMBER($K179))</formula>
    </cfRule>
    <cfRule type="expression" dxfId="3419" priority="17">
      <formula>AND($K179 = 0 * ISNUMBER($K179))</formula>
    </cfRule>
    <cfRule type="expression" dxfId="3418" priority="18">
      <formula>AND($K179 &lt; 0, ISNUMBER($K179))</formula>
    </cfRule>
  </conditionalFormatting>
  <conditionalFormatting sqref="D177:F178 E199:F199">
    <cfRule type="expression" dxfId="3417" priority="10">
      <formula>$E$199 &gt; 0</formula>
    </cfRule>
    <cfRule type="expression" dxfId="3416" priority="11">
      <formula>$E$199 = 0</formula>
    </cfRule>
    <cfRule type="expression" dxfId="3415" priority="12">
      <formula>$E$199 &lt; 0</formula>
    </cfRule>
  </conditionalFormatting>
  <conditionalFormatting sqref="G177:I178 H199:I199">
    <cfRule type="expression" dxfId="3414" priority="7">
      <formula>$H$199 &gt; 0</formula>
    </cfRule>
    <cfRule type="expression" dxfId="3413" priority="8">
      <formula>$H$199 = 0</formula>
    </cfRule>
    <cfRule type="expression" dxfId="3412" priority="9">
      <formula>$H$199 &lt; 0</formula>
    </cfRule>
  </conditionalFormatting>
  <conditionalFormatting sqref="J177:L178 K199:L199">
    <cfRule type="expression" dxfId="3411" priority="4">
      <formula>$K$199 &gt; 0</formula>
    </cfRule>
    <cfRule type="expression" dxfId="3410" priority="5">
      <formula>$K$199 = 0</formula>
    </cfRule>
    <cfRule type="expression" dxfId="3409" priority="6">
      <formula>$K$199 &lt; 0</formula>
    </cfRule>
  </conditionalFormatting>
  <conditionalFormatting sqref="M177:O178 N199:O199">
    <cfRule type="expression" dxfId="3408" priority="1">
      <formula>$N$199 &gt; 0</formula>
    </cfRule>
    <cfRule type="expression" dxfId="3407" priority="2">
      <formula>$N$199 = 0</formula>
    </cfRule>
    <cfRule type="expression" dxfId="340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44351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72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2021-06-04(금) 오전 00:00</v>
      </c>
      <c r="C15" s="315"/>
      <c r="D15" s="271" t="str">
        <f>TEXT($G$1, "[$-ko-KR]yyyy-mm-dd(ddd) ") &amp; "오후 14:00"</f>
        <v>2021-06-04(금) 오후 14:00</v>
      </c>
      <c r="E15" s="272"/>
      <c r="F15" s="273"/>
      <c r="G15" s="271" t="str">
        <f>TEXT($G$1, "[$-ko-KR]yyyy-mm-dd(ddd) ") &amp; "오후 19:00"</f>
        <v>2021-06-04(금) 오후 19:00</v>
      </c>
      <c r="H15" s="272"/>
      <c r="I15" s="273"/>
      <c r="J15" s="271" t="str">
        <f>TEXT($G$1, "[$-ko-KR]yyyy-mm-dd(ddd) ") &amp; "오후 21:00"</f>
        <v>2021-06-04(금) 오후 21:00</v>
      </c>
      <c r="K15" s="272"/>
      <c r="L15" s="273"/>
      <c r="M15" s="271" t="str">
        <f>TEXT($G$1+1, "[$-ko-KR]yyyy-mm-dd(ddd) ") &amp; "오전 00:00"</f>
        <v>2021-06-05(토)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69"/>
      <c r="R17" s="269"/>
      <c r="S17" s="269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69"/>
      <c r="R18" s="269"/>
      <c r="S18" s="269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74"/>
      <c r="R20" s="274"/>
      <c r="S20" s="274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74"/>
      <c r="R21" s="274"/>
      <c r="S21" s="27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72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2021-06-04(금) 오전 00:00</v>
      </c>
      <c r="C42" s="312"/>
      <c r="D42" s="271" t="str">
        <f>TEXT($G$1, "[$-ko-KR]yyyy-mm-dd(ddd) ") &amp; "오후 14:00"</f>
        <v>2021-06-04(금) 오후 14:00</v>
      </c>
      <c r="E42" s="272"/>
      <c r="F42" s="273"/>
      <c r="G42" s="271" t="str">
        <f>TEXT($G$1, "[$-ko-KR]yyyy-mm-dd(ddd) ") &amp; "오후 19:00"</f>
        <v>2021-06-04(금) 오후 19:00</v>
      </c>
      <c r="H42" s="272"/>
      <c r="I42" s="273"/>
      <c r="J42" s="271" t="str">
        <f>TEXT($G$1, "[$-ko-KR]yyyy-mm-dd(ddd) ") &amp; "오후 21:00"</f>
        <v>2021-06-04(금) 오후 21:00</v>
      </c>
      <c r="K42" s="272"/>
      <c r="L42" s="273"/>
      <c r="M42" s="271" t="str">
        <f>TEXT($G$1+1, "[$-ko-KR]yyyy-mm-dd(ddd) ") &amp; "오전 00:00"</f>
        <v>2021-06-05(토)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69"/>
      <c r="R44" s="269"/>
      <c r="S44" s="269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69"/>
      <c r="R45" s="269"/>
      <c r="S45" s="269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74"/>
      <c r="R46" s="274"/>
      <c r="S46" s="274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74"/>
      <c r="R47" s="274"/>
      <c r="S47" s="274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74"/>
      <c r="R48" s="274"/>
      <c r="S48" s="274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74"/>
      <c r="R49" s="274"/>
      <c r="S49" s="274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74"/>
      <c r="R50" s="274"/>
      <c r="S50" s="274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74"/>
      <c r="R51" s="274"/>
      <c r="S51" s="274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83"/>
      <c r="R53" s="284"/>
      <c r="S53" s="285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86"/>
      <c r="R54" s="287"/>
      <c r="S54" s="288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89"/>
      <c r="R55" s="290"/>
      <c r="S55" s="291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74"/>
      <c r="R56" s="274"/>
      <c r="S56" s="274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69"/>
      <c r="R57" s="269"/>
      <c r="S57" s="269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69"/>
      <c r="R58" s="269"/>
      <c r="S58" s="269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74"/>
      <c r="R59" s="274"/>
      <c r="S59" s="274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74"/>
      <c r="R60" s="274"/>
      <c r="S60" s="274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74"/>
      <c r="R61" s="274"/>
      <c r="S61" s="274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96"/>
      <c r="R62" s="297"/>
      <c r="S62" s="298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72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2021-06-04(금) 오전 00:00</v>
      </c>
      <c r="C69" s="312"/>
      <c r="D69" s="271" t="str">
        <f>TEXT($G$1, "[$-ko-KR]yyyy-mm-dd(ddd) ") &amp; "오후 14:00"</f>
        <v>2021-06-04(금) 오후 14:00</v>
      </c>
      <c r="E69" s="272"/>
      <c r="F69" s="273"/>
      <c r="G69" s="271" t="str">
        <f>TEXT($G$1, "[$-ko-KR]yyyy-mm-dd(ddd) ") &amp; "오후 19:00"</f>
        <v>2021-06-04(금) 오후 19:00</v>
      </c>
      <c r="H69" s="272"/>
      <c r="I69" s="273"/>
      <c r="J69" s="271" t="str">
        <f>TEXT($G$1, "[$-ko-KR]yyyy-mm-dd(ddd) ") &amp; "오후 21:00"</f>
        <v>2021-06-04(금) 오후 21:00</v>
      </c>
      <c r="K69" s="272"/>
      <c r="L69" s="273"/>
      <c r="M69" s="271" t="str">
        <f>TEXT($G$1+1, "[$-ko-KR]yyyy-mm-dd(ddd) ") &amp; "오전 00:00"</f>
        <v>2021-06-05(토)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69"/>
      <c r="R71" s="269"/>
      <c r="S71" s="269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69"/>
      <c r="R72" s="269"/>
      <c r="S72" s="269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74"/>
      <c r="R73" s="274"/>
      <c r="S73" s="274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74"/>
      <c r="R74" s="274"/>
      <c r="S74" s="274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74"/>
      <c r="R75" s="274"/>
      <c r="S75" s="274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74"/>
      <c r="R76" s="274"/>
      <c r="S76" s="274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74"/>
      <c r="R77" s="274"/>
      <c r="S77" s="274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74"/>
      <c r="R78" s="274"/>
      <c r="S78" s="274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83"/>
      <c r="R80" s="284"/>
      <c r="S80" s="285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86"/>
      <c r="R81" s="287"/>
      <c r="S81" s="288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89"/>
      <c r="R82" s="290"/>
      <c r="S82" s="291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74"/>
      <c r="R83" s="274"/>
      <c r="S83" s="274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69"/>
      <c r="R84" s="269"/>
      <c r="S84" s="269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69"/>
      <c r="R85" s="269"/>
      <c r="S85" s="269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74"/>
      <c r="R86" s="274"/>
      <c r="S86" s="274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74"/>
      <c r="R87" s="274"/>
      <c r="S87" s="274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74"/>
      <c r="R88" s="274"/>
      <c r="S88" s="274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96"/>
      <c r="R89" s="297"/>
      <c r="S89" s="298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72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2021-06-04(금) 오전 00:00</v>
      </c>
      <c r="C96" s="312"/>
      <c r="D96" s="271" t="str">
        <f>TEXT($G$1, "[$-ko-KR]yyyy-mm-dd(ddd) ") &amp; "오후 14:00"</f>
        <v>2021-06-04(금) 오후 14:00</v>
      </c>
      <c r="E96" s="272"/>
      <c r="F96" s="273"/>
      <c r="G96" s="271" t="str">
        <f>TEXT($G$1, "[$-ko-KR]yyyy-mm-dd(ddd) ") &amp; "오후 19:00"</f>
        <v>2021-06-04(금) 오후 19:00</v>
      </c>
      <c r="H96" s="272"/>
      <c r="I96" s="273"/>
      <c r="J96" s="271" t="str">
        <f>TEXT($G$1, "[$-ko-KR]yyyy-mm-dd(ddd) ") &amp; "오후 21:00"</f>
        <v>2021-06-04(금) 오후 21:00</v>
      </c>
      <c r="K96" s="272"/>
      <c r="L96" s="273"/>
      <c r="M96" s="271" t="str">
        <f>TEXT($G$1+1, "[$-ko-KR]yyyy-mm-dd(ddd) ") &amp; "오전 00:00"</f>
        <v>2021-06-05(토)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69"/>
      <c r="R98" s="269"/>
      <c r="S98" s="269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69"/>
      <c r="R99" s="269"/>
      <c r="S99" s="269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74"/>
      <c r="R100" s="274"/>
      <c r="S100" s="274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74"/>
      <c r="R101" s="274"/>
      <c r="S101" s="274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74"/>
      <c r="R102" s="274"/>
      <c r="S102" s="274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74"/>
      <c r="R103" s="274"/>
      <c r="S103" s="274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74"/>
      <c r="R104" s="274"/>
      <c r="S104" s="274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74"/>
      <c r="R105" s="274"/>
      <c r="S105" s="274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83"/>
      <c r="R107" s="284"/>
      <c r="S107" s="285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86"/>
      <c r="R108" s="287"/>
      <c r="S108" s="288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89"/>
      <c r="R109" s="290"/>
      <c r="S109" s="291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74"/>
      <c r="R110" s="274"/>
      <c r="S110" s="274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69"/>
      <c r="R111" s="269"/>
      <c r="S111" s="269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69"/>
      <c r="R112" s="269"/>
      <c r="S112" s="269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74"/>
      <c r="R113" s="274"/>
      <c r="S113" s="274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74"/>
      <c r="R114" s="274"/>
      <c r="S114" s="274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74"/>
      <c r="R115" s="274"/>
      <c r="S115" s="274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96"/>
      <c r="R116" s="297"/>
      <c r="S116" s="298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72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2021-06-04(금) 오전 00:00</v>
      </c>
      <c r="C123" s="312"/>
      <c r="D123" s="271" t="str">
        <f>TEXT($G$1, "[$-ko-KR]yyyy-mm-dd(ddd) ") &amp; "오후 14:00"</f>
        <v>2021-06-04(금) 오후 14:00</v>
      </c>
      <c r="E123" s="272"/>
      <c r="F123" s="273"/>
      <c r="G123" s="271" t="str">
        <f>TEXT($G$1, "[$-ko-KR]yyyy-mm-dd(ddd) ") &amp; "오후 19:00"</f>
        <v>2021-06-04(금) 오후 19:00</v>
      </c>
      <c r="H123" s="272"/>
      <c r="I123" s="273"/>
      <c r="J123" s="271" t="str">
        <f>TEXT($G$1, "[$-ko-KR]yyyy-mm-dd(ddd) ") &amp; "오후 21:00"</f>
        <v>2021-06-04(금) 오후 21:00</v>
      </c>
      <c r="K123" s="272"/>
      <c r="L123" s="273"/>
      <c r="M123" s="271" t="str">
        <f>TEXT($G$1+1, "[$-ko-KR]yyyy-mm-dd(ddd) ") &amp; "오전 00:00"</f>
        <v>2021-06-05(토)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69"/>
      <c r="R125" s="269"/>
      <c r="S125" s="269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69"/>
      <c r="R126" s="269"/>
      <c r="S126" s="269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74"/>
      <c r="R127" s="274"/>
      <c r="S127" s="274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74"/>
      <c r="R128" s="274"/>
      <c r="S128" s="274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74"/>
      <c r="R129" s="274"/>
      <c r="S129" s="274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74"/>
      <c r="R130" s="274"/>
      <c r="S130" s="274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74"/>
      <c r="R131" s="274"/>
      <c r="S131" s="274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74"/>
      <c r="R132" s="274"/>
      <c r="S132" s="274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83"/>
      <c r="R134" s="284"/>
      <c r="S134" s="285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86"/>
      <c r="R135" s="287"/>
      <c r="S135" s="288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89"/>
      <c r="R136" s="290"/>
      <c r="S136" s="291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74"/>
      <c r="R137" s="274"/>
      <c r="S137" s="274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69"/>
      <c r="R138" s="269"/>
      <c r="S138" s="269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69"/>
      <c r="R139" s="269"/>
      <c r="S139" s="269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74"/>
      <c r="R140" s="274"/>
      <c r="S140" s="274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74"/>
      <c r="R141" s="274"/>
      <c r="S141" s="274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74"/>
      <c r="R142" s="274"/>
      <c r="S142" s="274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96"/>
      <c r="R143" s="297"/>
      <c r="S143" s="298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72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2021-06-04(금) 오전 00:00</v>
      </c>
      <c r="C150" s="312"/>
      <c r="D150" s="271" t="str">
        <f>TEXT($G$1, "[$-ko-KR]yyyy-mm-dd(ddd) ") &amp; "오후 14:00"</f>
        <v>2021-06-04(금) 오후 14:00</v>
      </c>
      <c r="E150" s="272"/>
      <c r="F150" s="273"/>
      <c r="G150" s="271" t="str">
        <f>TEXT($G$1, "[$-ko-KR]yyyy-mm-dd(ddd) ") &amp; "오후 19:00"</f>
        <v>2021-06-04(금) 오후 19:00</v>
      </c>
      <c r="H150" s="272"/>
      <c r="I150" s="273"/>
      <c r="J150" s="271" t="str">
        <f>TEXT($G$1, "[$-ko-KR]yyyy-mm-dd(ddd) ") &amp; "오후 21:00"</f>
        <v>2021-06-04(금) 오후 21:00</v>
      </c>
      <c r="K150" s="272"/>
      <c r="L150" s="273"/>
      <c r="M150" s="271" t="str">
        <f>TEXT($G$1+1, "[$-ko-KR]yyyy-mm-dd(ddd) ") &amp; "오전 00:00"</f>
        <v>2021-06-05(토)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69"/>
      <c r="R152" s="269"/>
      <c r="S152" s="269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69"/>
      <c r="R153" s="269"/>
      <c r="S153" s="269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74"/>
      <c r="R154" s="274"/>
      <c r="S154" s="274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74"/>
      <c r="R155" s="274"/>
      <c r="S155" s="274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74"/>
      <c r="R156" s="274"/>
      <c r="S156" s="274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74"/>
      <c r="R157" s="274"/>
      <c r="S157" s="274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74"/>
      <c r="R158" s="274"/>
      <c r="S158" s="274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74"/>
      <c r="R159" s="274"/>
      <c r="S159" s="274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83"/>
      <c r="R161" s="284"/>
      <c r="S161" s="285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86"/>
      <c r="R162" s="287"/>
      <c r="S162" s="288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89"/>
      <c r="R163" s="290"/>
      <c r="S163" s="291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74"/>
      <c r="R164" s="274"/>
      <c r="S164" s="274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69"/>
      <c r="R165" s="269"/>
      <c r="S165" s="269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69"/>
      <c r="R166" s="269"/>
      <c r="S166" s="269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74"/>
      <c r="R167" s="274"/>
      <c r="S167" s="274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74"/>
      <c r="R168" s="274"/>
      <c r="S168" s="274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74"/>
      <c r="R169" s="274"/>
      <c r="S169" s="274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96"/>
      <c r="R170" s="297"/>
      <c r="S170" s="298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72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2021-06-04(금) 오전 00:00</v>
      </c>
      <c r="C177" s="312"/>
      <c r="D177" s="271" t="str">
        <f>TEXT($G$1, "[$-ko-KR]yyyy-mm-dd(ddd) ") &amp; "오후 14:00"</f>
        <v>2021-06-04(금) 오후 14:00</v>
      </c>
      <c r="E177" s="272"/>
      <c r="F177" s="273"/>
      <c r="G177" s="271" t="str">
        <f>TEXT($G$1, "[$-ko-KR]yyyy-mm-dd(ddd) ") &amp; "오후 19:00"</f>
        <v>2021-06-04(금) 오후 19:00</v>
      </c>
      <c r="H177" s="272"/>
      <c r="I177" s="273"/>
      <c r="J177" s="271" t="str">
        <f>TEXT($G$1, "[$-ko-KR]yyyy-mm-dd(ddd) ") &amp; "오후 21:00"</f>
        <v>2021-06-04(금) 오후 21:00</v>
      </c>
      <c r="K177" s="272"/>
      <c r="L177" s="273"/>
      <c r="M177" s="271" t="str">
        <f>TEXT($G$1+1, "[$-ko-KR]yyyy-mm-dd(ddd) ") &amp; "오전 00:00"</f>
        <v>2021-06-05(토)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69"/>
      <c r="R179" s="269"/>
      <c r="S179" s="269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69"/>
      <c r="R180" s="269"/>
      <c r="S180" s="269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74"/>
      <c r="R181" s="274"/>
      <c r="S181" s="274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74"/>
      <c r="R182" s="274"/>
      <c r="S182" s="274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74"/>
      <c r="R183" s="274"/>
      <c r="S183" s="274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74"/>
      <c r="R184" s="274"/>
      <c r="S184" s="274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74"/>
      <c r="R185" s="274"/>
      <c r="S185" s="274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74"/>
      <c r="R186" s="274"/>
      <c r="S186" s="274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83"/>
      <c r="R188" s="284"/>
      <c r="S188" s="285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86"/>
      <c r="R189" s="287"/>
      <c r="S189" s="288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89"/>
      <c r="R190" s="290"/>
      <c r="S190" s="291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74"/>
      <c r="R191" s="274"/>
      <c r="S191" s="274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69"/>
      <c r="R192" s="269"/>
      <c r="S192" s="269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69"/>
      <c r="R193" s="269"/>
      <c r="S193" s="269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74"/>
      <c r="R194" s="274"/>
      <c r="S194" s="274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74"/>
      <c r="R195" s="274"/>
      <c r="S195" s="274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74"/>
      <c r="R196" s="274"/>
      <c r="S196" s="274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96"/>
      <c r="R197" s="297"/>
      <c r="S197" s="298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95" priority="157">
      <formula>AND($N17 &gt; 0, ISNUMBER($N17))</formula>
    </cfRule>
    <cfRule type="expression" dxfId="3394" priority="158">
      <formula>AND($N17 = 0 * ISNUMBER($N17))</formula>
    </cfRule>
    <cfRule type="expression" dxfId="3393" priority="159">
      <formula>AND($N17 &lt; 0, ISNUMBER($N17))</formula>
    </cfRule>
  </conditionalFormatting>
  <conditionalFormatting sqref="A17:F36">
    <cfRule type="expression" dxfId="3392" priority="166">
      <formula>AND($E17 &gt; 0, ISNUMBER($E17))</formula>
    </cfRule>
    <cfRule type="expression" dxfId="3391" priority="167">
      <formula>AND($E17 = 0 * ISNUMBER($E17))</formula>
    </cfRule>
    <cfRule type="expression" dxfId="3390" priority="168">
      <formula>AND($E17 &lt; 0, ISNUMBER($E17))</formula>
    </cfRule>
  </conditionalFormatting>
  <conditionalFormatting sqref="A17:C36 G17:I36">
    <cfRule type="expression" dxfId="3389" priority="163">
      <formula>AND($H17 &gt; 0, ISNUMBER($H17))</formula>
    </cfRule>
    <cfRule type="expression" dxfId="3388" priority="164">
      <formula>AND($H17 = 0 * ISNUMBER($H17))</formula>
    </cfRule>
    <cfRule type="expression" dxfId="3387" priority="165">
      <formula>AND($H17 &lt; 0, ISNUMBER($H17))</formula>
    </cfRule>
  </conditionalFormatting>
  <conditionalFormatting sqref="A17:C36 J17:L36">
    <cfRule type="expression" dxfId="3386" priority="160">
      <formula>AND($K17 &gt; 0, ISNUMBER($K17))</formula>
    </cfRule>
    <cfRule type="expression" dxfId="3385" priority="161">
      <formula>AND($K17 = 0 * ISNUMBER($K17))</formula>
    </cfRule>
    <cfRule type="expression" dxfId="3384" priority="162">
      <formula>AND($K17 &lt; 0, ISNUMBER($K17))</formula>
    </cfRule>
  </conditionalFormatting>
  <conditionalFormatting sqref="D15:F16 E37:F37">
    <cfRule type="expression" dxfId="3383" priority="154">
      <formula>$E$37 &gt; 0</formula>
    </cfRule>
    <cfRule type="expression" dxfId="3382" priority="155">
      <formula>$E$37 = 0</formula>
    </cfRule>
    <cfRule type="expression" dxfId="3381" priority="156">
      <formula>$E$37 &lt; 0</formula>
    </cfRule>
  </conditionalFormatting>
  <conditionalFormatting sqref="G15:I16 H37:I37">
    <cfRule type="expression" dxfId="3380" priority="151">
      <formula>$H$37 &gt; 0</formula>
    </cfRule>
    <cfRule type="expression" dxfId="3379" priority="152">
      <formula>$H$37 = 0</formula>
    </cfRule>
    <cfRule type="expression" dxfId="3378" priority="153">
      <formula>$H$37 &lt; 0</formula>
    </cfRule>
  </conditionalFormatting>
  <conditionalFormatting sqref="J15:L16 K37:L37">
    <cfRule type="expression" dxfId="3377" priority="148">
      <formula>$K$37 &gt; 0</formula>
    </cfRule>
    <cfRule type="expression" dxfId="3376" priority="149">
      <formula>$K$37 = 0</formula>
    </cfRule>
    <cfRule type="expression" dxfId="3375" priority="150">
      <formula>$K$37 &lt; 0</formula>
    </cfRule>
  </conditionalFormatting>
  <conditionalFormatting sqref="M15:O16 N37:O37">
    <cfRule type="expression" dxfId="3374" priority="145">
      <formula>$N$37 &gt; 0</formula>
    </cfRule>
    <cfRule type="expression" dxfId="3373" priority="146">
      <formula>$N$37 = 0</formula>
    </cfRule>
    <cfRule type="expression" dxfId="3372" priority="147">
      <formula>$N$37 &lt; 0</formula>
    </cfRule>
  </conditionalFormatting>
  <conditionalFormatting sqref="A44:C63 M44:O63">
    <cfRule type="expression" dxfId="3371" priority="133">
      <formula>AND($N44 &gt; 0, ISNUMBER($N44))</formula>
    </cfRule>
    <cfRule type="expression" dxfId="3370" priority="134">
      <formula>AND($N44 = 0 * ISNUMBER($N44))</formula>
    </cfRule>
    <cfRule type="expression" dxfId="3369" priority="135">
      <formula>AND($N44 &lt; 0, ISNUMBER($N44))</formula>
    </cfRule>
  </conditionalFormatting>
  <conditionalFormatting sqref="A44:F63">
    <cfRule type="expression" dxfId="3368" priority="142">
      <formula>AND($E44 &gt; 0, ISNUMBER($E44))</formula>
    </cfRule>
    <cfRule type="expression" dxfId="3367" priority="143">
      <formula>AND($E44 = 0 * ISNUMBER($E44))</formula>
    </cfRule>
    <cfRule type="expression" dxfId="3366" priority="144">
      <formula>AND($E44 &lt; 0, ISNUMBER($E44))</formula>
    </cfRule>
  </conditionalFormatting>
  <conditionalFormatting sqref="A44:C63 G44:I63">
    <cfRule type="expression" dxfId="3365" priority="139">
      <formula>AND($H44 &gt; 0, ISNUMBER($H44))</formula>
    </cfRule>
    <cfRule type="expression" dxfId="3364" priority="140">
      <formula>AND($H44 = 0 * ISNUMBER($H44))</formula>
    </cfRule>
    <cfRule type="expression" dxfId="3363" priority="141">
      <formula>AND($H44 &lt; 0, ISNUMBER($H44))</formula>
    </cfRule>
  </conditionalFormatting>
  <conditionalFormatting sqref="A44:C63 J44:L63">
    <cfRule type="expression" dxfId="3362" priority="136">
      <formula>AND($K44 &gt; 0, ISNUMBER($K44))</formula>
    </cfRule>
    <cfRule type="expression" dxfId="3361" priority="137">
      <formula>AND($K44 = 0 * ISNUMBER($K44))</formula>
    </cfRule>
    <cfRule type="expression" dxfId="3360" priority="138">
      <formula>AND($K44 &lt; 0, ISNUMBER($K44))</formula>
    </cfRule>
  </conditionalFormatting>
  <conditionalFormatting sqref="D42:F43 E64:F64">
    <cfRule type="expression" dxfId="3359" priority="130">
      <formula>$E$64 &gt; 0</formula>
    </cfRule>
    <cfRule type="expression" dxfId="3358" priority="131">
      <formula>$E$64 = 0</formula>
    </cfRule>
    <cfRule type="expression" dxfId="3357" priority="132">
      <formula>$E$64 &lt; 0</formula>
    </cfRule>
  </conditionalFormatting>
  <conditionalFormatting sqref="G42:I43 H64:I64">
    <cfRule type="expression" dxfId="3356" priority="127">
      <formula>$H$64 &gt; 0</formula>
    </cfRule>
    <cfRule type="expression" dxfId="3355" priority="128">
      <formula>$H$64 = 0</formula>
    </cfRule>
    <cfRule type="expression" dxfId="3354" priority="129">
      <formula>$H$64 &lt; 0</formula>
    </cfRule>
  </conditionalFormatting>
  <conditionalFormatting sqref="J42:L43 K64:L64">
    <cfRule type="expression" dxfId="3353" priority="124">
      <formula>$K$64 &gt; 0</formula>
    </cfRule>
    <cfRule type="expression" dxfId="3352" priority="125">
      <formula>$K$64 = 0</formula>
    </cfRule>
    <cfRule type="expression" dxfId="3351" priority="126">
      <formula>$K$64 &lt; 0</formula>
    </cfRule>
  </conditionalFormatting>
  <conditionalFormatting sqref="M42:O43 N64:O64">
    <cfRule type="expression" dxfId="3350" priority="121">
      <formula>$N$64 &gt; 0</formula>
    </cfRule>
    <cfRule type="expression" dxfId="3349" priority="122">
      <formula>$N$64 = 0</formula>
    </cfRule>
    <cfRule type="expression" dxfId="3348" priority="123">
      <formula>$N$64 &lt; 0</formula>
    </cfRule>
  </conditionalFormatting>
  <conditionalFormatting sqref="A71:C90 M71:O90">
    <cfRule type="expression" dxfId="3347" priority="109">
      <formula>AND($N71 &gt; 0, ISNUMBER($N71))</formula>
    </cfRule>
    <cfRule type="expression" dxfId="3346" priority="110">
      <formula>AND($N71 = 0 * ISNUMBER($N71))</formula>
    </cfRule>
    <cfRule type="expression" dxfId="3345" priority="111">
      <formula>AND($N71 &lt; 0, ISNUMBER($N71))</formula>
    </cfRule>
  </conditionalFormatting>
  <conditionalFormatting sqref="A71:F90">
    <cfRule type="expression" dxfId="3344" priority="118">
      <formula>AND($E71 &gt; 0, ISNUMBER($E71))</formula>
    </cfRule>
    <cfRule type="expression" dxfId="3343" priority="119">
      <formula>AND($E71 = 0 * ISNUMBER($E71))</formula>
    </cfRule>
    <cfRule type="expression" dxfId="3342" priority="120">
      <formula>AND($E71 &lt; 0, ISNUMBER($E71))</formula>
    </cfRule>
  </conditionalFormatting>
  <conditionalFormatting sqref="A71:C90 G71:I90">
    <cfRule type="expression" dxfId="3341" priority="115">
      <formula>AND($H71 &gt; 0, ISNUMBER($H71))</formula>
    </cfRule>
    <cfRule type="expression" dxfId="3340" priority="116">
      <formula>AND($H71 = 0 * ISNUMBER($H71))</formula>
    </cfRule>
    <cfRule type="expression" dxfId="3339" priority="117">
      <formula>AND($H71 &lt; 0, ISNUMBER($H71))</formula>
    </cfRule>
  </conditionalFormatting>
  <conditionalFormatting sqref="A71:C90 J71:L90">
    <cfRule type="expression" dxfId="3338" priority="112">
      <formula>AND($K71 &gt; 0, ISNUMBER($K71))</formula>
    </cfRule>
    <cfRule type="expression" dxfId="3337" priority="113">
      <formula>AND($K71 = 0 * ISNUMBER($K71))</formula>
    </cfRule>
    <cfRule type="expression" dxfId="3336" priority="114">
      <formula>AND($K71 &lt; 0, ISNUMBER($K71))</formula>
    </cfRule>
  </conditionalFormatting>
  <conditionalFormatting sqref="D69:F70 E91:F91">
    <cfRule type="expression" dxfId="3335" priority="106">
      <formula>$E$91 &gt; 0</formula>
    </cfRule>
    <cfRule type="expression" dxfId="3334" priority="107">
      <formula>$E$91 = 0</formula>
    </cfRule>
    <cfRule type="expression" dxfId="3333" priority="108">
      <formula>$E$91 &lt; 0</formula>
    </cfRule>
  </conditionalFormatting>
  <conditionalFormatting sqref="G69:I70 H91:I91">
    <cfRule type="expression" dxfId="3332" priority="103">
      <formula>$H$91 &gt; 0</formula>
    </cfRule>
    <cfRule type="expression" dxfId="3331" priority="104">
      <formula>$H$91 = 0</formula>
    </cfRule>
    <cfRule type="expression" dxfId="3330" priority="105">
      <formula>$H$91 &lt; 0</formula>
    </cfRule>
  </conditionalFormatting>
  <conditionalFormatting sqref="J69:L70 K91:L91">
    <cfRule type="expression" dxfId="3329" priority="100">
      <formula>$K$91 &gt; 0</formula>
    </cfRule>
    <cfRule type="expression" dxfId="3328" priority="101">
      <formula>$K$91 = 0</formula>
    </cfRule>
    <cfRule type="expression" dxfId="3327" priority="102">
      <formula>$K$91 &lt; 0</formula>
    </cfRule>
  </conditionalFormatting>
  <conditionalFormatting sqref="M69:O70 N91:O91">
    <cfRule type="expression" dxfId="3326" priority="97">
      <formula>$N$91 &gt; 0</formula>
    </cfRule>
    <cfRule type="expression" dxfId="3325" priority="98">
      <formula>$N$91 = 0</formula>
    </cfRule>
    <cfRule type="expression" dxfId="3324" priority="99">
      <formula>$N$91 &lt; 0</formula>
    </cfRule>
  </conditionalFormatting>
  <conditionalFormatting sqref="A98:C117 M98:O117">
    <cfRule type="expression" dxfId="3323" priority="85">
      <formula>AND($N98 &gt; 0, ISNUMBER($N98))</formula>
    </cfRule>
    <cfRule type="expression" dxfId="3322" priority="86">
      <formula>AND($N98 = 0 * ISNUMBER($N98))</formula>
    </cfRule>
    <cfRule type="expression" dxfId="3321" priority="87">
      <formula>AND($N98 &lt; 0, ISNUMBER($N98))</formula>
    </cfRule>
  </conditionalFormatting>
  <conditionalFormatting sqref="A98:F117">
    <cfRule type="expression" dxfId="3320" priority="94">
      <formula>AND($E98 &gt; 0, ISNUMBER($E98))</formula>
    </cfRule>
    <cfRule type="expression" dxfId="3319" priority="95">
      <formula>AND($E98 = 0 * ISNUMBER($E98))</formula>
    </cfRule>
    <cfRule type="expression" dxfId="3318" priority="96">
      <formula>AND($E98 &lt; 0, ISNUMBER($E98))</formula>
    </cfRule>
  </conditionalFormatting>
  <conditionalFormatting sqref="A98:C117 G98:I117">
    <cfRule type="expression" dxfId="3317" priority="91">
      <formula>AND($H98 &gt; 0, ISNUMBER($H98))</formula>
    </cfRule>
    <cfRule type="expression" dxfId="3316" priority="92">
      <formula>AND($H98 = 0 * ISNUMBER($H98))</formula>
    </cfRule>
    <cfRule type="expression" dxfId="3315" priority="93">
      <formula>AND($H98 &lt; 0, ISNUMBER($H98))</formula>
    </cfRule>
  </conditionalFormatting>
  <conditionalFormatting sqref="A98:C117 J98:L117">
    <cfRule type="expression" dxfId="3314" priority="88">
      <formula>AND($K98 &gt; 0, ISNUMBER($K98))</formula>
    </cfRule>
    <cfRule type="expression" dxfId="3313" priority="89">
      <formula>AND($K98 = 0 * ISNUMBER($K98))</formula>
    </cfRule>
    <cfRule type="expression" dxfId="3312" priority="90">
      <formula>AND($K98 &lt; 0, ISNUMBER($K98))</formula>
    </cfRule>
  </conditionalFormatting>
  <conditionalFormatting sqref="D96:F97 E118:F118">
    <cfRule type="expression" dxfId="3311" priority="82">
      <formula>$E$118 &gt; 0</formula>
    </cfRule>
    <cfRule type="expression" dxfId="3310" priority="83">
      <formula>$E$118 = 0</formula>
    </cfRule>
    <cfRule type="expression" dxfId="3309" priority="84">
      <formula>$E$118 &lt; 0</formula>
    </cfRule>
  </conditionalFormatting>
  <conditionalFormatting sqref="G96:I97 H118:I118">
    <cfRule type="expression" dxfId="3308" priority="79">
      <formula>$H$118 &gt; 0</formula>
    </cfRule>
    <cfRule type="expression" dxfId="3307" priority="80">
      <formula>$H$118 = 0</formula>
    </cfRule>
    <cfRule type="expression" dxfId="3306" priority="81">
      <formula>$H$118 &lt; 0</formula>
    </cfRule>
  </conditionalFormatting>
  <conditionalFormatting sqref="J96:L97 K118:L118">
    <cfRule type="expression" dxfId="3305" priority="76">
      <formula>$K$118 &gt; 0</formula>
    </cfRule>
    <cfRule type="expression" dxfId="3304" priority="77">
      <formula>$K$118 = 0</formula>
    </cfRule>
    <cfRule type="expression" dxfId="3303" priority="78">
      <formula>$K$118 &lt; 0</formula>
    </cfRule>
  </conditionalFormatting>
  <conditionalFormatting sqref="M96:O97 N118:O118">
    <cfRule type="expression" dxfId="3302" priority="73">
      <formula>$N$118 &gt; 0</formula>
    </cfRule>
    <cfRule type="expression" dxfId="3301" priority="74">
      <formula>$N$118 = 0</formula>
    </cfRule>
    <cfRule type="expression" dxfId="3300" priority="75">
      <formula>$N$118 &lt; 0</formula>
    </cfRule>
  </conditionalFormatting>
  <conditionalFormatting sqref="A125:C144 M125:O144">
    <cfRule type="expression" dxfId="3299" priority="61">
      <formula>AND($N125 &gt; 0, ISNUMBER($N125))</formula>
    </cfRule>
    <cfRule type="expression" dxfId="3298" priority="62">
      <formula>AND($N125 = 0 * ISNUMBER($N125))</formula>
    </cfRule>
    <cfRule type="expression" dxfId="3297" priority="63">
      <formula>AND($N125 &lt; 0, ISNUMBER($N125))</formula>
    </cfRule>
  </conditionalFormatting>
  <conditionalFormatting sqref="A125:F144">
    <cfRule type="expression" dxfId="3296" priority="70">
      <formula>AND($E125 &gt; 0, ISNUMBER($E125))</formula>
    </cfRule>
    <cfRule type="expression" dxfId="3295" priority="71">
      <formula>AND($E125 = 0 * ISNUMBER($E125))</formula>
    </cfRule>
    <cfRule type="expression" dxfId="3294" priority="72">
      <formula>AND($E125 &lt; 0, ISNUMBER($E125))</formula>
    </cfRule>
  </conditionalFormatting>
  <conditionalFormatting sqref="A125:C144 G125:I144">
    <cfRule type="expression" dxfId="3293" priority="67">
      <formula>AND($H125 &gt; 0, ISNUMBER($H125))</formula>
    </cfRule>
    <cfRule type="expression" dxfId="3292" priority="68">
      <formula>AND($H125 = 0 * ISNUMBER($H125))</formula>
    </cfRule>
    <cfRule type="expression" dxfId="3291" priority="69">
      <formula>AND($H125 &lt; 0, ISNUMBER($H125))</formula>
    </cfRule>
  </conditionalFormatting>
  <conditionalFormatting sqref="A125:C144 J125:L144">
    <cfRule type="expression" dxfId="3290" priority="64">
      <formula>AND($K125 &gt; 0, ISNUMBER($K125))</formula>
    </cfRule>
    <cfRule type="expression" dxfId="3289" priority="65">
      <formula>AND($K125 = 0 * ISNUMBER($K125))</formula>
    </cfRule>
    <cfRule type="expression" dxfId="3288" priority="66">
      <formula>AND($K125 &lt; 0, ISNUMBER($K125))</formula>
    </cfRule>
  </conditionalFormatting>
  <conditionalFormatting sqref="D123:F124 E145:F145">
    <cfRule type="expression" dxfId="3287" priority="58">
      <formula>$E$145 &gt; 0</formula>
    </cfRule>
    <cfRule type="expression" dxfId="3286" priority="59">
      <formula>$E$145 = 0</formula>
    </cfRule>
    <cfRule type="expression" dxfId="3285" priority="60">
      <formula>$E$145 &lt; 0</formula>
    </cfRule>
  </conditionalFormatting>
  <conditionalFormatting sqref="G123:I124 H145:I145">
    <cfRule type="expression" dxfId="3284" priority="55">
      <formula>$H$145 &gt; 0</formula>
    </cfRule>
    <cfRule type="expression" dxfId="3283" priority="56">
      <formula>$H$145 = 0</formula>
    </cfRule>
    <cfRule type="expression" dxfId="3282" priority="57">
      <formula>$H$145 &lt; 0</formula>
    </cfRule>
  </conditionalFormatting>
  <conditionalFormatting sqref="J123:L124 K145:L145">
    <cfRule type="expression" dxfId="3281" priority="52">
      <formula>$K$145 &gt; 0</formula>
    </cfRule>
    <cfRule type="expression" dxfId="3280" priority="53">
      <formula>$K$145 = 0</formula>
    </cfRule>
    <cfRule type="expression" dxfId="3279" priority="54">
      <formula>$K$145 &lt; 0</formula>
    </cfRule>
  </conditionalFormatting>
  <conditionalFormatting sqref="M123:O124 N145:O145">
    <cfRule type="expression" dxfId="3278" priority="49">
      <formula>$N$145 &gt; 0</formula>
    </cfRule>
    <cfRule type="expression" dxfId="3277" priority="50">
      <formula>$N$145 = 0</formula>
    </cfRule>
    <cfRule type="expression" dxfId="3276" priority="51">
      <formula>$N$145 &lt; 0</formula>
    </cfRule>
  </conditionalFormatting>
  <conditionalFormatting sqref="A152:C171 M152:O171">
    <cfRule type="expression" dxfId="3275" priority="37">
      <formula>AND($N152 &gt; 0, ISNUMBER($N152))</formula>
    </cfRule>
    <cfRule type="expression" dxfId="3274" priority="38">
      <formula>AND($N152 = 0 * ISNUMBER($N152))</formula>
    </cfRule>
    <cfRule type="expression" dxfId="3273" priority="39">
      <formula>AND($N152 &lt; 0, ISNUMBER($N152))</formula>
    </cfRule>
  </conditionalFormatting>
  <conditionalFormatting sqref="A152:F171">
    <cfRule type="expression" dxfId="3272" priority="46">
      <formula>AND($E152 &gt; 0, ISNUMBER($E152))</formula>
    </cfRule>
    <cfRule type="expression" dxfId="3271" priority="47">
      <formula>AND($E152 = 0 * ISNUMBER($E152))</formula>
    </cfRule>
    <cfRule type="expression" dxfId="3270" priority="48">
      <formula>AND($E152 &lt; 0, ISNUMBER($E152))</formula>
    </cfRule>
  </conditionalFormatting>
  <conditionalFormatting sqref="A152:C171 G152:I171">
    <cfRule type="expression" dxfId="3269" priority="43">
      <formula>AND($H152 &gt; 0, ISNUMBER($H152))</formula>
    </cfRule>
    <cfRule type="expression" dxfId="3268" priority="44">
      <formula>AND($H152 = 0 * ISNUMBER($H152))</formula>
    </cfRule>
    <cfRule type="expression" dxfId="3267" priority="45">
      <formula>AND($H152 &lt; 0, ISNUMBER($H152))</formula>
    </cfRule>
  </conditionalFormatting>
  <conditionalFormatting sqref="A152:C171 J152:L171">
    <cfRule type="expression" dxfId="3266" priority="40">
      <formula>AND($K152 &gt; 0, ISNUMBER($K152))</formula>
    </cfRule>
    <cfRule type="expression" dxfId="3265" priority="41">
      <formula>AND($K152 = 0 * ISNUMBER($K152))</formula>
    </cfRule>
    <cfRule type="expression" dxfId="3264" priority="42">
      <formula>AND($K152 &lt; 0, ISNUMBER($K152))</formula>
    </cfRule>
  </conditionalFormatting>
  <conditionalFormatting sqref="D150:F151 E172:F172">
    <cfRule type="expression" dxfId="3263" priority="34">
      <formula>$E$172 &gt; 0</formula>
    </cfRule>
    <cfRule type="expression" dxfId="3262" priority="35">
      <formula>$E$172 = 0</formula>
    </cfRule>
    <cfRule type="expression" dxfId="3261" priority="36">
      <formula>$E$172 &lt; 0</formula>
    </cfRule>
  </conditionalFormatting>
  <conditionalFormatting sqref="G150:I151 H172:I172">
    <cfRule type="expression" dxfId="3260" priority="31">
      <formula>$H$172 &gt; 0</formula>
    </cfRule>
    <cfRule type="expression" dxfId="3259" priority="32">
      <formula>$H$172 = 0</formula>
    </cfRule>
    <cfRule type="expression" dxfId="3258" priority="33">
      <formula>$H$172 &lt; 0</formula>
    </cfRule>
  </conditionalFormatting>
  <conditionalFormatting sqref="J150:L151 K172:L172">
    <cfRule type="expression" dxfId="3257" priority="28">
      <formula>$K$172 &gt; 0</formula>
    </cfRule>
    <cfRule type="expression" dxfId="3256" priority="29">
      <formula>$K$172 = 0</formula>
    </cfRule>
    <cfRule type="expression" dxfId="3255" priority="30">
      <formula>$K$172 &lt; 0</formula>
    </cfRule>
  </conditionalFormatting>
  <conditionalFormatting sqref="M150:O151 N172:O172">
    <cfRule type="expression" dxfId="3254" priority="25">
      <formula>$N$172 &gt; 0</formula>
    </cfRule>
    <cfRule type="expression" dxfId="3253" priority="26">
      <formula>$N$172 = 0</formula>
    </cfRule>
    <cfRule type="expression" dxfId="3252" priority="27">
      <formula>$N$172 &lt; 0</formula>
    </cfRule>
  </conditionalFormatting>
  <conditionalFormatting sqref="A179:C198 M179:O198">
    <cfRule type="expression" dxfId="3251" priority="13">
      <formula>AND($N179 &gt; 0, ISNUMBER($N179))</formula>
    </cfRule>
    <cfRule type="expression" dxfId="3250" priority="14">
      <formula>AND($N179 = 0 * ISNUMBER($N179))</formula>
    </cfRule>
    <cfRule type="expression" dxfId="3249" priority="15">
      <formula>AND($N179 &lt; 0, ISNUMBER($N179))</formula>
    </cfRule>
  </conditionalFormatting>
  <conditionalFormatting sqref="A179:F198">
    <cfRule type="expression" dxfId="3248" priority="22">
      <formula>AND($E179 &gt; 0, ISNUMBER($E179))</formula>
    </cfRule>
    <cfRule type="expression" dxfId="3247" priority="23">
      <formula>AND($E179 = 0 * ISNUMBER($E179))</formula>
    </cfRule>
    <cfRule type="expression" dxfId="3246" priority="24">
      <formula>AND($E179 &lt; 0, ISNUMBER($E179))</formula>
    </cfRule>
  </conditionalFormatting>
  <conditionalFormatting sqref="A179:C198 G179:I198">
    <cfRule type="expression" dxfId="3245" priority="19">
      <formula>AND($H179 &gt; 0, ISNUMBER($H179))</formula>
    </cfRule>
    <cfRule type="expression" dxfId="3244" priority="20">
      <formula>AND($H179 = 0 * ISNUMBER($H179))</formula>
    </cfRule>
    <cfRule type="expression" dxfId="3243" priority="21">
      <formula>AND($H179 &lt; 0, ISNUMBER($H179))</formula>
    </cfRule>
  </conditionalFormatting>
  <conditionalFormatting sqref="A179:C198 J179:L198">
    <cfRule type="expression" dxfId="3242" priority="16">
      <formula>AND($K179 &gt; 0, ISNUMBER($K179))</formula>
    </cfRule>
    <cfRule type="expression" dxfId="3241" priority="17">
      <formula>AND($K179 = 0 * ISNUMBER($K179))</formula>
    </cfRule>
    <cfRule type="expression" dxfId="3240" priority="18">
      <formula>AND($K179 &lt; 0, ISNUMBER($K179))</formula>
    </cfRule>
  </conditionalFormatting>
  <conditionalFormatting sqref="D177:F178 E199:F199">
    <cfRule type="expression" dxfId="3239" priority="10">
      <formula>$E$199 &gt; 0</formula>
    </cfRule>
    <cfRule type="expression" dxfId="3238" priority="11">
      <formula>$E$199 = 0</formula>
    </cfRule>
    <cfRule type="expression" dxfId="3237" priority="12">
      <formula>$E$199 &lt; 0</formula>
    </cfRule>
  </conditionalFormatting>
  <conditionalFormatting sqref="G177:I178 H199:I199">
    <cfRule type="expression" dxfId="3236" priority="7">
      <formula>$H$199 &gt; 0</formula>
    </cfRule>
    <cfRule type="expression" dxfId="3235" priority="8">
      <formula>$H$199 = 0</formula>
    </cfRule>
    <cfRule type="expression" dxfId="3234" priority="9">
      <formula>$H$199 &lt; 0</formula>
    </cfRule>
  </conditionalFormatting>
  <conditionalFormatting sqref="J177:L178 K199:L199">
    <cfRule type="expression" dxfId="3233" priority="4">
      <formula>$K$199 &gt; 0</formula>
    </cfRule>
    <cfRule type="expression" dxfId="3232" priority="5">
      <formula>$K$199 = 0</formula>
    </cfRule>
    <cfRule type="expression" dxfId="3231" priority="6">
      <formula>$K$199 &lt; 0</formula>
    </cfRule>
  </conditionalFormatting>
  <conditionalFormatting sqref="M177:O178 N199:O199">
    <cfRule type="expression" dxfId="3230" priority="1">
      <formula>$N$199 &gt; 0</formula>
    </cfRule>
    <cfRule type="expression" dxfId="3229" priority="2">
      <formula>$N$199 = 0</formula>
    </cfRule>
    <cfRule type="expression" dxfId="32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44352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76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2021-06-05(토) 오전 00:00</v>
      </c>
      <c r="C15" s="315"/>
      <c r="D15" s="271" t="str">
        <f>TEXT($G$1, "[$-ko-KR]yyyy-mm-dd(ddd) ") &amp; "오후 14:00"</f>
        <v>2021-06-05(토) 오후 14:00</v>
      </c>
      <c r="E15" s="272"/>
      <c r="F15" s="273"/>
      <c r="G15" s="271" t="str">
        <f>TEXT($G$1, "[$-ko-KR]yyyy-mm-dd(ddd) ") &amp; "오후 19:00"</f>
        <v>2021-06-05(토) 오후 19:00</v>
      </c>
      <c r="H15" s="272"/>
      <c r="I15" s="273"/>
      <c r="J15" s="271" t="str">
        <f>TEXT($G$1, "[$-ko-KR]yyyy-mm-dd(ddd) ") &amp; "오후 21:00"</f>
        <v>2021-06-05(토) 오후 21:00</v>
      </c>
      <c r="K15" s="272"/>
      <c r="L15" s="273"/>
      <c r="M15" s="271" t="str">
        <f>TEXT($G$1+1, "[$-ko-KR]yyyy-mm-dd(ddd) ") &amp; "오전 00:00"</f>
        <v>2021-06-06(일)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74"/>
      <c r="R20" s="274"/>
      <c r="S20" s="274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74"/>
      <c r="R21" s="274"/>
      <c r="S21" s="27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76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2021-06-05(토) 오전 00:00</v>
      </c>
      <c r="C42" s="312"/>
      <c r="D42" s="271" t="str">
        <f>TEXT($G$1, "[$-ko-KR]yyyy-mm-dd(ddd) ") &amp; "오후 14:00"</f>
        <v>2021-06-05(토) 오후 14:00</v>
      </c>
      <c r="E42" s="272"/>
      <c r="F42" s="273"/>
      <c r="G42" s="271" t="str">
        <f>TEXT($G$1, "[$-ko-KR]yyyy-mm-dd(ddd) ") &amp; "오후 19:00"</f>
        <v>2021-06-05(토) 오후 19:00</v>
      </c>
      <c r="H42" s="272"/>
      <c r="I42" s="273"/>
      <c r="J42" s="271" t="str">
        <f>TEXT($G$1, "[$-ko-KR]yyyy-mm-dd(ddd) ") &amp; "오후 21:00"</f>
        <v>2021-06-05(토) 오후 21:00</v>
      </c>
      <c r="K42" s="272"/>
      <c r="L42" s="273"/>
      <c r="M42" s="271" t="str">
        <f>TEXT($G$1+1, "[$-ko-KR]yyyy-mm-dd(ddd) ") &amp; "오전 00:00"</f>
        <v>2021-06-06(일)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69"/>
      <c r="R44" s="269"/>
      <c r="S44" s="269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69"/>
      <c r="R45" s="269"/>
      <c r="S45" s="269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74"/>
      <c r="R46" s="274"/>
      <c r="S46" s="274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74"/>
      <c r="R47" s="274"/>
      <c r="S47" s="274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74"/>
      <c r="R48" s="274"/>
      <c r="S48" s="274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74"/>
      <c r="R49" s="274"/>
      <c r="S49" s="274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74"/>
      <c r="R50" s="274"/>
      <c r="S50" s="274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74"/>
      <c r="R51" s="274"/>
      <c r="S51" s="274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83"/>
      <c r="R53" s="284"/>
      <c r="S53" s="285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86"/>
      <c r="R54" s="287"/>
      <c r="S54" s="288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89"/>
      <c r="R55" s="290"/>
      <c r="S55" s="291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74"/>
      <c r="R56" s="274"/>
      <c r="S56" s="274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69"/>
      <c r="R57" s="269"/>
      <c r="S57" s="269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69"/>
      <c r="R58" s="269"/>
      <c r="S58" s="269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74"/>
      <c r="R59" s="274"/>
      <c r="S59" s="274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74"/>
      <c r="R60" s="274"/>
      <c r="S60" s="274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74"/>
      <c r="R61" s="274"/>
      <c r="S61" s="274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96"/>
      <c r="R62" s="297"/>
      <c r="S62" s="298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76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2021-06-05(토) 오전 00:00</v>
      </c>
      <c r="C69" s="312"/>
      <c r="D69" s="271" t="str">
        <f>TEXT($G$1, "[$-ko-KR]yyyy-mm-dd(ddd) ") &amp; "오후 14:00"</f>
        <v>2021-06-05(토) 오후 14:00</v>
      </c>
      <c r="E69" s="272"/>
      <c r="F69" s="273"/>
      <c r="G69" s="271" t="str">
        <f>TEXT($G$1, "[$-ko-KR]yyyy-mm-dd(ddd) ") &amp; "오후 19:00"</f>
        <v>2021-06-05(토) 오후 19:00</v>
      </c>
      <c r="H69" s="272"/>
      <c r="I69" s="273"/>
      <c r="J69" s="271" t="str">
        <f>TEXT($G$1, "[$-ko-KR]yyyy-mm-dd(ddd) ") &amp; "오후 21:00"</f>
        <v>2021-06-05(토) 오후 21:00</v>
      </c>
      <c r="K69" s="272"/>
      <c r="L69" s="273"/>
      <c r="M69" s="271" t="str">
        <f>TEXT($G$1+1, "[$-ko-KR]yyyy-mm-dd(ddd) ") &amp; "오전 00:00"</f>
        <v>2021-06-06(일)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69"/>
      <c r="R71" s="269"/>
      <c r="S71" s="269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69"/>
      <c r="R72" s="269"/>
      <c r="S72" s="269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74"/>
      <c r="R73" s="274"/>
      <c r="S73" s="274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74"/>
      <c r="R74" s="274"/>
      <c r="S74" s="274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74"/>
      <c r="R75" s="274"/>
      <c r="S75" s="274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74"/>
      <c r="R76" s="274"/>
      <c r="S76" s="274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74"/>
      <c r="R77" s="274"/>
      <c r="S77" s="274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74"/>
      <c r="R78" s="274"/>
      <c r="S78" s="274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83"/>
      <c r="R80" s="284"/>
      <c r="S80" s="285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86"/>
      <c r="R81" s="287"/>
      <c r="S81" s="288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89"/>
      <c r="R82" s="290"/>
      <c r="S82" s="291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74"/>
      <c r="R83" s="274"/>
      <c r="S83" s="274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69"/>
      <c r="R84" s="269"/>
      <c r="S84" s="269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69"/>
      <c r="R85" s="269"/>
      <c r="S85" s="269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74"/>
      <c r="R86" s="274"/>
      <c r="S86" s="274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74"/>
      <c r="R87" s="274"/>
      <c r="S87" s="274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74"/>
      <c r="R88" s="274"/>
      <c r="S88" s="274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96"/>
      <c r="R89" s="297"/>
      <c r="S89" s="298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76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2021-06-05(토) 오전 00:00</v>
      </c>
      <c r="C96" s="312"/>
      <c r="D96" s="271" t="str">
        <f>TEXT($G$1, "[$-ko-KR]yyyy-mm-dd(ddd) ") &amp; "오후 14:00"</f>
        <v>2021-06-05(토) 오후 14:00</v>
      </c>
      <c r="E96" s="272"/>
      <c r="F96" s="273"/>
      <c r="G96" s="271" t="str">
        <f>TEXT($G$1, "[$-ko-KR]yyyy-mm-dd(ddd) ") &amp; "오후 19:00"</f>
        <v>2021-06-05(토) 오후 19:00</v>
      </c>
      <c r="H96" s="272"/>
      <c r="I96" s="273"/>
      <c r="J96" s="271" t="str">
        <f>TEXT($G$1, "[$-ko-KR]yyyy-mm-dd(ddd) ") &amp; "오후 21:00"</f>
        <v>2021-06-05(토) 오후 21:00</v>
      </c>
      <c r="K96" s="272"/>
      <c r="L96" s="273"/>
      <c r="M96" s="271" t="str">
        <f>TEXT($G$1+1, "[$-ko-KR]yyyy-mm-dd(ddd) ") &amp; "오전 00:00"</f>
        <v>2021-06-06(일)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69"/>
      <c r="R98" s="269"/>
      <c r="S98" s="269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69"/>
      <c r="R99" s="269"/>
      <c r="S99" s="269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74"/>
      <c r="R100" s="274"/>
      <c r="S100" s="274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74"/>
      <c r="R101" s="274"/>
      <c r="S101" s="274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74"/>
      <c r="R102" s="274"/>
      <c r="S102" s="274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74"/>
      <c r="R103" s="274"/>
      <c r="S103" s="274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74"/>
      <c r="R104" s="274"/>
      <c r="S104" s="274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74"/>
      <c r="R105" s="274"/>
      <c r="S105" s="274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83"/>
      <c r="R107" s="284"/>
      <c r="S107" s="285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86"/>
      <c r="R108" s="287"/>
      <c r="S108" s="288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89"/>
      <c r="R109" s="290"/>
      <c r="S109" s="291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74"/>
      <c r="R110" s="274"/>
      <c r="S110" s="274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69"/>
      <c r="R111" s="269"/>
      <c r="S111" s="269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69"/>
      <c r="R112" s="269"/>
      <c r="S112" s="269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74"/>
      <c r="R113" s="274"/>
      <c r="S113" s="274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74"/>
      <c r="R114" s="274"/>
      <c r="S114" s="274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74"/>
      <c r="R115" s="274"/>
      <c r="S115" s="274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96"/>
      <c r="R116" s="297"/>
      <c r="S116" s="298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76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2021-06-05(토) 오전 00:00</v>
      </c>
      <c r="C123" s="312"/>
      <c r="D123" s="271" t="str">
        <f>TEXT($G$1, "[$-ko-KR]yyyy-mm-dd(ddd) ") &amp; "오후 14:00"</f>
        <v>2021-06-05(토) 오후 14:00</v>
      </c>
      <c r="E123" s="272"/>
      <c r="F123" s="273"/>
      <c r="G123" s="271" t="str">
        <f>TEXT($G$1, "[$-ko-KR]yyyy-mm-dd(ddd) ") &amp; "오후 19:00"</f>
        <v>2021-06-05(토) 오후 19:00</v>
      </c>
      <c r="H123" s="272"/>
      <c r="I123" s="273"/>
      <c r="J123" s="271" t="str">
        <f>TEXT($G$1, "[$-ko-KR]yyyy-mm-dd(ddd) ") &amp; "오후 21:00"</f>
        <v>2021-06-05(토) 오후 21:00</v>
      </c>
      <c r="K123" s="272"/>
      <c r="L123" s="273"/>
      <c r="M123" s="271" t="str">
        <f>TEXT($G$1+1, "[$-ko-KR]yyyy-mm-dd(ddd) ") &amp; "오전 00:00"</f>
        <v>2021-06-06(일)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69"/>
      <c r="R125" s="269"/>
      <c r="S125" s="269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69"/>
      <c r="R126" s="269"/>
      <c r="S126" s="269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74"/>
      <c r="R127" s="274"/>
      <c r="S127" s="274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74"/>
      <c r="R128" s="274"/>
      <c r="S128" s="274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74"/>
      <c r="R129" s="274"/>
      <c r="S129" s="274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74"/>
      <c r="R130" s="274"/>
      <c r="S130" s="274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74"/>
      <c r="R131" s="274"/>
      <c r="S131" s="274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74"/>
      <c r="R132" s="274"/>
      <c r="S132" s="274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83"/>
      <c r="R134" s="284"/>
      <c r="S134" s="285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86"/>
      <c r="R135" s="287"/>
      <c r="S135" s="288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89"/>
      <c r="R136" s="290"/>
      <c r="S136" s="291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74"/>
      <c r="R137" s="274"/>
      <c r="S137" s="274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69"/>
      <c r="R138" s="269"/>
      <c r="S138" s="269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69"/>
      <c r="R139" s="269"/>
      <c r="S139" s="269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74"/>
      <c r="R140" s="274"/>
      <c r="S140" s="274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74"/>
      <c r="R141" s="274"/>
      <c r="S141" s="274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74"/>
      <c r="R142" s="274"/>
      <c r="S142" s="274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96"/>
      <c r="R143" s="297"/>
      <c r="S143" s="298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76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2021-06-05(토) 오전 00:00</v>
      </c>
      <c r="C150" s="312"/>
      <c r="D150" s="271" t="str">
        <f>TEXT($G$1, "[$-ko-KR]yyyy-mm-dd(ddd) ") &amp; "오후 14:00"</f>
        <v>2021-06-05(토) 오후 14:00</v>
      </c>
      <c r="E150" s="272"/>
      <c r="F150" s="273"/>
      <c r="G150" s="271" t="str">
        <f>TEXT($G$1, "[$-ko-KR]yyyy-mm-dd(ddd) ") &amp; "오후 19:00"</f>
        <v>2021-06-05(토) 오후 19:00</v>
      </c>
      <c r="H150" s="272"/>
      <c r="I150" s="273"/>
      <c r="J150" s="271" t="str">
        <f>TEXT($G$1, "[$-ko-KR]yyyy-mm-dd(ddd) ") &amp; "오후 21:00"</f>
        <v>2021-06-05(토) 오후 21:00</v>
      </c>
      <c r="K150" s="272"/>
      <c r="L150" s="273"/>
      <c r="M150" s="271" t="str">
        <f>TEXT($G$1+1, "[$-ko-KR]yyyy-mm-dd(ddd) ") &amp; "오전 00:00"</f>
        <v>2021-06-06(일)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69"/>
      <c r="R152" s="269"/>
      <c r="S152" s="269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69"/>
      <c r="R153" s="269"/>
      <c r="S153" s="269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74"/>
      <c r="R154" s="274"/>
      <c r="S154" s="274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74"/>
      <c r="R155" s="274"/>
      <c r="S155" s="274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74"/>
      <c r="R156" s="274"/>
      <c r="S156" s="274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74"/>
      <c r="R157" s="274"/>
      <c r="S157" s="274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74"/>
      <c r="R158" s="274"/>
      <c r="S158" s="274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74"/>
      <c r="R159" s="274"/>
      <c r="S159" s="274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83"/>
      <c r="R161" s="284"/>
      <c r="S161" s="285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86"/>
      <c r="R162" s="287"/>
      <c r="S162" s="288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89"/>
      <c r="R163" s="290"/>
      <c r="S163" s="291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74"/>
      <c r="R164" s="274"/>
      <c r="S164" s="274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69"/>
      <c r="R165" s="269"/>
      <c r="S165" s="269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69"/>
      <c r="R166" s="269"/>
      <c r="S166" s="269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74"/>
      <c r="R167" s="274"/>
      <c r="S167" s="274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74"/>
      <c r="R168" s="274"/>
      <c r="S168" s="274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74"/>
      <c r="R169" s="274"/>
      <c r="S169" s="274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96"/>
      <c r="R170" s="297"/>
      <c r="S170" s="298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76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2021-06-05(토) 오전 00:00</v>
      </c>
      <c r="C177" s="312"/>
      <c r="D177" s="271" t="str">
        <f>TEXT($G$1, "[$-ko-KR]yyyy-mm-dd(ddd) ") &amp; "오후 14:00"</f>
        <v>2021-06-05(토) 오후 14:00</v>
      </c>
      <c r="E177" s="272"/>
      <c r="F177" s="273"/>
      <c r="G177" s="271" t="str">
        <f>TEXT($G$1, "[$-ko-KR]yyyy-mm-dd(ddd) ") &amp; "오후 19:00"</f>
        <v>2021-06-05(토) 오후 19:00</v>
      </c>
      <c r="H177" s="272"/>
      <c r="I177" s="273"/>
      <c r="J177" s="271" t="str">
        <f>TEXT($G$1, "[$-ko-KR]yyyy-mm-dd(ddd) ") &amp; "오후 21:00"</f>
        <v>2021-06-05(토) 오후 21:00</v>
      </c>
      <c r="K177" s="272"/>
      <c r="L177" s="273"/>
      <c r="M177" s="271" t="str">
        <f>TEXT($G$1+1, "[$-ko-KR]yyyy-mm-dd(ddd) ") &amp; "오전 00:00"</f>
        <v>2021-06-06(일)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69"/>
      <c r="R179" s="269"/>
      <c r="S179" s="269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69"/>
      <c r="R180" s="269"/>
      <c r="S180" s="269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74"/>
      <c r="R181" s="274"/>
      <c r="S181" s="274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74"/>
      <c r="R182" s="274"/>
      <c r="S182" s="274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74"/>
      <c r="R183" s="274"/>
      <c r="S183" s="274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74"/>
      <c r="R184" s="274"/>
      <c r="S184" s="274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74"/>
      <c r="R185" s="274"/>
      <c r="S185" s="274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74"/>
      <c r="R186" s="274"/>
      <c r="S186" s="274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83"/>
      <c r="R188" s="284"/>
      <c r="S188" s="285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86"/>
      <c r="R189" s="287"/>
      <c r="S189" s="288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89"/>
      <c r="R190" s="290"/>
      <c r="S190" s="291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74"/>
      <c r="R191" s="274"/>
      <c r="S191" s="274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69"/>
      <c r="R192" s="269"/>
      <c r="S192" s="269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69"/>
      <c r="R193" s="269"/>
      <c r="S193" s="269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74"/>
      <c r="R194" s="274"/>
      <c r="S194" s="274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74"/>
      <c r="R195" s="274"/>
      <c r="S195" s="274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74"/>
      <c r="R196" s="274"/>
      <c r="S196" s="274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96"/>
      <c r="R197" s="297"/>
      <c r="S197" s="298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17" priority="157">
      <formula>AND($N17 &gt; 0, ISNUMBER($N17))</formula>
    </cfRule>
    <cfRule type="expression" dxfId="3216" priority="158">
      <formula>AND($N17 = 0 * ISNUMBER($N17))</formula>
    </cfRule>
    <cfRule type="expression" dxfId="3215" priority="159">
      <formula>AND($N17 &lt; 0, ISNUMBER($N17))</formula>
    </cfRule>
  </conditionalFormatting>
  <conditionalFormatting sqref="A17:F36">
    <cfRule type="expression" dxfId="3214" priority="166">
      <formula>AND($E17 &gt; 0, ISNUMBER($E17))</formula>
    </cfRule>
    <cfRule type="expression" dxfId="3213" priority="167">
      <formula>AND($E17 = 0 * ISNUMBER($E17))</formula>
    </cfRule>
    <cfRule type="expression" dxfId="3212" priority="168">
      <formula>AND($E17 &lt; 0, ISNUMBER($E17))</formula>
    </cfRule>
  </conditionalFormatting>
  <conditionalFormatting sqref="A17:C36 G17:I36">
    <cfRule type="expression" dxfId="3211" priority="163">
      <formula>AND($H17 &gt; 0, ISNUMBER($H17))</formula>
    </cfRule>
    <cfRule type="expression" dxfId="3210" priority="164">
      <formula>AND($H17 = 0 * ISNUMBER($H17))</formula>
    </cfRule>
    <cfRule type="expression" dxfId="3209" priority="165">
      <formula>AND($H17 &lt; 0, ISNUMBER($H17))</formula>
    </cfRule>
  </conditionalFormatting>
  <conditionalFormatting sqref="A17:C36 J17:L36">
    <cfRule type="expression" dxfId="3208" priority="160">
      <formula>AND($K17 &gt; 0, ISNUMBER($K17))</formula>
    </cfRule>
    <cfRule type="expression" dxfId="3207" priority="161">
      <formula>AND($K17 = 0 * ISNUMBER($K17))</formula>
    </cfRule>
    <cfRule type="expression" dxfId="3206" priority="162">
      <formula>AND($K17 &lt; 0, ISNUMBER($K17))</formula>
    </cfRule>
  </conditionalFormatting>
  <conditionalFormatting sqref="D15:F16 E37:F37">
    <cfRule type="expression" dxfId="3205" priority="154">
      <formula>$E$37 &gt; 0</formula>
    </cfRule>
    <cfRule type="expression" dxfId="3204" priority="155">
      <formula>$E$37 = 0</formula>
    </cfRule>
    <cfRule type="expression" dxfId="3203" priority="156">
      <formula>$E$37 &lt; 0</formula>
    </cfRule>
  </conditionalFormatting>
  <conditionalFormatting sqref="G15:I16 H37:I37">
    <cfRule type="expression" dxfId="3202" priority="151">
      <formula>$H$37 &gt; 0</formula>
    </cfRule>
    <cfRule type="expression" dxfId="3201" priority="152">
      <formula>$H$37 = 0</formula>
    </cfRule>
    <cfRule type="expression" dxfId="3200" priority="153">
      <formula>$H$37 &lt; 0</formula>
    </cfRule>
  </conditionalFormatting>
  <conditionalFormatting sqref="J15:L16 K37:L37">
    <cfRule type="expression" dxfId="3199" priority="148">
      <formula>$K$37 &gt; 0</formula>
    </cfRule>
    <cfRule type="expression" dxfId="3198" priority="149">
      <formula>$K$37 = 0</formula>
    </cfRule>
    <cfRule type="expression" dxfId="3197" priority="150">
      <formula>$K$37 &lt; 0</formula>
    </cfRule>
  </conditionalFormatting>
  <conditionalFormatting sqref="M15:O16 N37:O37">
    <cfRule type="expression" dxfId="3196" priority="145">
      <formula>$N$37 &gt; 0</formula>
    </cfRule>
    <cfRule type="expression" dxfId="3195" priority="146">
      <formula>$N$37 = 0</formula>
    </cfRule>
    <cfRule type="expression" dxfId="3194" priority="147">
      <formula>$N$37 &lt; 0</formula>
    </cfRule>
  </conditionalFormatting>
  <conditionalFormatting sqref="A44:C63 M44:O63">
    <cfRule type="expression" dxfId="3193" priority="133">
      <formula>AND($N44 &gt; 0, ISNUMBER($N44))</formula>
    </cfRule>
    <cfRule type="expression" dxfId="3192" priority="134">
      <formula>AND($N44 = 0 * ISNUMBER($N44))</formula>
    </cfRule>
    <cfRule type="expression" dxfId="3191" priority="135">
      <formula>AND($N44 &lt; 0, ISNUMBER($N44))</formula>
    </cfRule>
  </conditionalFormatting>
  <conditionalFormatting sqref="A44:F63">
    <cfRule type="expression" dxfId="3190" priority="142">
      <formula>AND($E44 &gt; 0, ISNUMBER($E44))</formula>
    </cfRule>
    <cfRule type="expression" dxfId="3189" priority="143">
      <formula>AND($E44 = 0 * ISNUMBER($E44))</formula>
    </cfRule>
    <cfRule type="expression" dxfId="3188" priority="144">
      <formula>AND($E44 &lt; 0, ISNUMBER($E44))</formula>
    </cfRule>
  </conditionalFormatting>
  <conditionalFormatting sqref="A44:C63 G44:I63">
    <cfRule type="expression" dxfId="3187" priority="139">
      <formula>AND($H44 &gt; 0, ISNUMBER($H44))</formula>
    </cfRule>
    <cfRule type="expression" dxfId="3186" priority="140">
      <formula>AND($H44 = 0 * ISNUMBER($H44))</formula>
    </cfRule>
    <cfRule type="expression" dxfId="3185" priority="141">
      <formula>AND($H44 &lt; 0, ISNUMBER($H44))</formula>
    </cfRule>
  </conditionalFormatting>
  <conditionalFormatting sqref="A44:C63 J44:L63">
    <cfRule type="expression" dxfId="3184" priority="136">
      <formula>AND($K44 &gt; 0, ISNUMBER($K44))</formula>
    </cfRule>
    <cfRule type="expression" dxfId="3183" priority="137">
      <formula>AND($K44 = 0 * ISNUMBER($K44))</formula>
    </cfRule>
    <cfRule type="expression" dxfId="3182" priority="138">
      <formula>AND($K44 &lt; 0, ISNUMBER($K44))</formula>
    </cfRule>
  </conditionalFormatting>
  <conditionalFormatting sqref="D42:F43 E64:F64">
    <cfRule type="expression" dxfId="3181" priority="130">
      <formula>$E$64 &gt; 0</formula>
    </cfRule>
    <cfRule type="expression" dxfId="3180" priority="131">
      <formula>$E$64 = 0</formula>
    </cfRule>
    <cfRule type="expression" dxfId="3179" priority="132">
      <formula>$E$64 &lt; 0</formula>
    </cfRule>
  </conditionalFormatting>
  <conditionalFormatting sqref="G42:I43 H64:I64">
    <cfRule type="expression" dxfId="3178" priority="127">
      <formula>$H$64 &gt; 0</formula>
    </cfRule>
    <cfRule type="expression" dxfId="3177" priority="128">
      <formula>$H$64 = 0</formula>
    </cfRule>
    <cfRule type="expression" dxfId="3176" priority="129">
      <formula>$H$64 &lt; 0</formula>
    </cfRule>
  </conditionalFormatting>
  <conditionalFormatting sqref="J42:L43 K64:L64">
    <cfRule type="expression" dxfId="3175" priority="124">
      <formula>$K$64 &gt; 0</formula>
    </cfRule>
    <cfRule type="expression" dxfId="3174" priority="125">
      <formula>$K$64 = 0</formula>
    </cfRule>
    <cfRule type="expression" dxfId="3173" priority="126">
      <formula>$K$64 &lt; 0</formula>
    </cfRule>
  </conditionalFormatting>
  <conditionalFormatting sqref="M42:O43 N64:O64">
    <cfRule type="expression" dxfId="3172" priority="121">
      <formula>$N$64 &gt; 0</formula>
    </cfRule>
    <cfRule type="expression" dxfId="3171" priority="122">
      <formula>$N$64 = 0</formula>
    </cfRule>
    <cfRule type="expression" dxfId="3170" priority="123">
      <formula>$N$64 &lt; 0</formula>
    </cfRule>
  </conditionalFormatting>
  <conditionalFormatting sqref="A71:C90 M71:O90">
    <cfRule type="expression" dxfId="3169" priority="109">
      <formula>AND($N71 &gt; 0, ISNUMBER($N71))</formula>
    </cfRule>
    <cfRule type="expression" dxfId="3168" priority="110">
      <formula>AND($N71 = 0 * ISNUMBER($N71))</formula>
    </cfRule>
    <cfRule type="expression" dxfId="3167" priority="111">
      <formula>AND($N71 &lt; 0, ISNUMBER($N71))</formula>
    </cfRule>
  </conditionalFormatting>
  <conditionalFormatting sqref="A71:F90">
    <cfRule type="expression" dxfId="3166" priority="118">
      <formula>AND($E71 &gt; 0, ISNUMBER($E71))</formula>
    </cfRule>
    <cfRule type="expression" dxfId="3165" priority="119">
      <formula>AND($E71 = 0 * ISNUMBER($E71))</formula>
    </cfRule>
    <cfRule type="expression" dxfId="3164" priority="120">
      <formula>AND($E71 &lt; 0, ISNUMBER($E71))</formula>
    </cfRule>
  </conditionalFormatting>
  <conditionalFormatting sqref="A71:C90 G71:I90">
    <cfRule type="expression" dxfId="3163" priority="115">
      <formula>AND($H71 &gt; 0, ISNUMBER($H71))</formula>
    </cfRule>
    <cfRule type="expression" dxfId="3162" priority="116">
      <formula>AND($H71 = 0 * ISNUMBER($H71))</formula>
    </cfRule>
    <cfRule type="expression" dxfId="3161" priority="117">
      <formula>AND($H71 &lt; 0, ISNUMBER($H71))</formula>
    </cfRule>
  </conditionalFormatting>
  <conditionalFormatting sqref="A71:C90 J71:L90">
    <cfRule type="expression" dxfId="3160" priority="112">
      <formula>AND($K71 &gt; 0, ISNUMBER($K71))</formula>
    </cfRule>
    <cfRule type="expression" dxfId="3159" priority="113">
      <formula>AND($K71 = 0 * ISNUMBER($K71))</formula>
    </cfRule>
    <cfRule type="expression" dxfId="3158" priority="114">
      <formula>AND($K71 &lt; 0, ISNUMBER($K71))</formula>
    </cfRule>
  </conditionalFormatting>
  <conditionalFormatting sqref="D69:F70 E91:F91">
    <cfRule type="expression" dxfId="3157" priority="106">
      <formula>$E$91 &gt; 0</formula>
    </cfRule>
    <cfRule type="expression" dxfId="3156" priority="107">
      <formula>$E$91 = 0</formula>
    </cfRule>
    <cfRule type="expression" dxfId="3155" priority="108">
      <formula>$E$91 &lt; 0</formula>
    </cfRule>
  </conditionalFormatting>
  <conditionalFormatting sqref="G69:I70 H91:I91">
    <cfRule type="expression" dxfId="3154" priority="103">
      <formula>$H$91 &gt; 0</formula>
    </cfRule>
    <cfRule type="expression" dxfId="3153" priority="104">
      <formula>$H$91 = 0</formula>
    </cfRule>
    <cfRule type="expression" dxfId="3152" priority="105">
      <formula>$H$91 &lt; 0</formula>
    </cfRule>
  </conditionalFormatting>
  <conditionalFormatting sqref="J69:L70 K91:L91">
    <cfRule type="expression" dxfId="3151" priority="100">
      <formula>$K$91 &gt; 0</formula>
    </cfRule>
    <cfRule type="expression" dxfId="3150" priority="101">
      <formula>$K$91 = 0</formula>
    </cfRule>
    <cfRule type="expression" dxfId="3149" priority="102">
      <formula>$K$91 &lt; 0</formula>
    </cfRule>
  </conditionalFormatting>
  <conditionalFormatting sqref="M69:O70 N91:O91">
    <cfRule type="expression" dxfId="3148" priority="97">
      <formula>$N$91 &gt; 0</formula>
    </cfRule>
    <cfRule type="expression" dxfId="3147" priority="98">
      <formula>$N$91 = 0</formula>
    </cfRule>
    <cfRule type="expression" dxfId="3146" priority="99">
      <formula>$N$91 &lt; 0</formula>
    </cfRule>
  </conditionalFormatting>
  <conditionalFormatting sqref="A98:C117 M98:O117">
    <cfRule type="expression" dxfId="3145" priority="85">
      <formula>AND($N98 &gt; 0, ISNUMBER($N98))</formula>
    </cfRule>
    <cfRule type="expression" dxfId="3144" priority="86">
      <formula>AND($N98 = 0 * ISNUMBER($N98))</formula>
    </cfRule>
    <cfRule type="expression" dxfId="3143" priority="87">
      <formula>AND($N98 &lt; 0, ISNUMBER($N98))</formula>
    </cfRule>
  </conditionalFormatting>
  <conditionalFormatting sqref="A98:F117">
    <cfRule type="expression" dxfId="3142" priority="94">
      <formula>AND($E98 &gt; 0, ISNUMBER($E98))</formula>
    </cfRule>
    <cfRule type="expression" dxfId="3141" priority="95">
      <formula>AND($E98 = 0 * ISNUMBER($E98))</formula>
    </cfRule>
    <cfRule type="expression" dxfId="3140" priority="96">
      <formula>AND($E98 &lt; 0, ISNUMBER($E98))</formula>
    </cfRule>
  </conditionalFormatting>
  <conditionalFormatting sqref="A98:C117 G98:I117">
    <cfRule type="expression" dxfId="3139" priority="91">
      <formula>AND($H98 &gt; 0, ISNUMBER($H98))</formula>
    </cfRule>
    <cfRule type="expression" dxfId="3138" priority="92">
      <formula>AND($H98 = 0 * ISNUMBER($H98))</formula>
    </cfRule>
    <cfRule type="expression" dxfId="3137" priority="93">
      <formula>AND($H98 &lt; 0, ISNUMBER($H98))</formula>
    </cfRule>
  </conditionalFormatting>
  <conditionalFormatting sqref="A98:C117 J98:L117">
    <cfRule type="expression" dxfId="3136" priority="88">
      <formula>AND($K98 &gt; 0, ISNUMBER($K98))</formula>
    </cfRule>
    <cfRule type="expression" dxfId="3135" priority="89">
      <formula>AND($K98 = 0 * ISNUMBER($K98))</formula>
    </cfRule>
    <cfRule type="expression" dxfId="3134" priority="90">
      <formula>AND($K98 &lt; 0, ISNUMBER($K98))</formula>
    </cfRule>
  </conditionalFormatting>
  <conditionalFormatting sqref="D96:F97 E118:F118">
    <cfRule type="expression" dxfId="3133" priority="82">
      <formula>$E$118 &gt; 0</formula>
    </cfRule>
    <cfRule type="expression" dxfId="3132" priority="83">
      <formula>$E$118 = 0</formula>
    </cfRule>
    <cfRule type="expression" dxfId="3131" priority="84">
      <formula>$E$118 &lt; 0</formula>
    </cfRule>
  </conditionalFormatting>
  <conditionalFormatting sqref="G96:I97 H118:I118">
    <cfRule type="expression" dxfId="3130" priority="79">
      <formula>$H$118 &gt; 0</formula>
    </cfRule>
    <cfRule type="expression" dxfId="3129" priority="80">
      <formula>$H$118 = 0</formula>
    </cfRule>
    <cfRule type="expression" dxfId="3128" priority="81">
      <formula>$H$118 &lt; 0</formula>
    </cfRule>
  </conditionalFormatting>
  <conditionalFormatting sqref="J96:L97 K118:L118">
    <cfRule type="expression" dxfId="3127" priority="76">
      <formula>$K$118 &gt; 0</formula>
    </cfRule>
    <cfRule type="expression" dxfId="3126" priority="77">
      <formula>$K$118 = 0</formula>
    </cfRule>
    <cfRule type="expression" dxfId="3125" priority="78">
      <formula>$K$118 &lt; 0</formula>
    </cfRule>
  </conditionalFormatting>
  <conditionalFormatting sqref="M96:O97 N118:O118">
    <cfRule type="expression" dxfId="3124" priority="73">
      <formula>$N$118 &gt; 0</formula>
    </cfRule>
    <cfRule type="expression" dxfId="3123" priority="74">
      <formula>$N$118 = 0</formula>
    </cfRule>
    <cfRule type="expression" dxfId="3122" priority="75">
      <formula>$N$118 &lt; 0</formula>
    </cfRule>
  </conditionalFormatting>
  <conditionalFormatting sqref="A125:C144 M125:O144">
    <cfRule type="expression" dxfId="3121" priority="61">
      <formula>AND($N125 &gt; 0, ISNUMBER($N125))</formula>
    </cfRule>
    <cfRule type="expression" dxfId="3120" priority="62">
      <formula>AND($N125 = 0 * ISNUMBER($N125))</formula>
    </cfRule>
    <cfRule type="expression" dxfId="3119" priority="63">
      <formula>AND($N125 &lt; 0, ISNUMBER($N125))</formula>
    </cfRule>
  </conditionalFormatting>
  <conditionalFormatting sqref="A125:F144">
    <cfRule type="expression" dxfId="3118" priority="70">
      <formula>AND($E125 &gt; 0, ISNUMBER($E125))</formula>
    </cfRule>
    <cfRule type="expression" dxfId="3117" priority="71">
      <formula>AND($E125 = 0 * ISNUMBER($E125))</formula>
    </cfRule>
    <cfRule type="expression" dxfId="3116" priority="72">
      <formula>AND($E125 &lt; 0, ISNUMBER($E125))</formula>
    </cfRule>
  </conditionalFormatting>
  <conditionalFormatting sqref="A125:C144 G125:I144">
    <cfRule type="expression" dxfId="3115" priority="67">
      <formula>AND($H125 &gt; 0, ISNUMBER($H125))</formula>
    </cfRule>
    <cfRule type="expression" dxfId="3114" priority="68">
      <formula>AND($H125 = 0 * ISNUMBER($H125))</formula>
    </cfRule>
    <cfRule type="expression" dxfId="3113" priority="69">
      <formula>AND($H125 &lt; 0, ISNUMBER($H125))</formula>
    </cfRule>
  </conditionalFormatting>
  <conditionalFormatting sqref="A125:C144 J125:L144">
    <cfRule type="expression" dxfId="3112" priority="64">
      <formula>AND($K125 &gt; 0, ISNUMBER($K125))</formula>
    </cfRule>
    <cfRule type="expression" dxfId="3111" priority="65">
      <formula>AND($K125 = 0 * ISNUMBER($K125))</formula>
    </cfRule>
    <cfRule type="expression" dxfId="3110" priority="66">
      <formula>AND($K125 &lt; 0, ISNUMBER($K125))</formula>
    </cfRule>
  </conditionalFormatting>
  <conditionalFormatting sqref="D123:F124 E145:F145">
    <cfRule type="expression" dxfId="3109" priority="58">
      <formula>$E$145 &gt; 0</formula>
    </cfRule>
    <cfRule type="expression" dxfId="3108" priority="59">
      <formula>$E$145 = 0</formula>
    </cfRule>
    <cfRule type="expression" dxfId="3107" priority="60">
      <formula>$E$145 &lt; 0</formula>
    </cfRule>
  </conditionalFormatting>
  <conditionalFormatting sqref="G123:I124 H145:I145">
    <cfRule type="expression" dxfId="3106" priority="55">
      <formula>$H$145 &gt; 0</formula>
    </cfRule>
    <cfRule type="expression" dxfId="3105" priority="56">
      <formula>$H$145 = 0</formula>
    </cfRule>
    <cfRule type="expression" dxfId="3104" priority="57">
      <formula>$H$145 &lt; 0</formula>
    </cfRule>
  </conditionalFormatting>
  <conditionalFormatting sqref="J123:L124 K145:L145">
    <cfRule type="expression" dxfId="3103" priority="52">
      <formula>$K$145 &gt; 0</formula>
    </cfRule>
    <cfRule type="expression" dxfId="3102" priority="53">
      <formula>$K$145 = 0</formula>
    </cfRule>
    <cfRule type="expression" dxfId="3101" priority="54">
      <formula>$K$145 &lt; 0</formula>
    </cfRule>
  </conditionalFormatting>
  <conditionalFormatting sqref="M123:O124 N145:O145">
    <cfRule type="expression" dxfId="3100" priority="49">
      <formula>$N$145 &gt; 0</formula>
    </cfRule>
    <cfRule type="expression" dxfId="3099" priority="50">
      <formula>$N$145 = 0</formula>
    </cfRule>
    <cfRule type="expression" dxfId="3098" priority="51">
      <formula>$N$145 &lt; 0</formula>
    </cfRule>
  </conditionalFormatting>
  <conditionalFormatting sqref="A152:C171 M152:O171">
    <cfRule type="expression" dxfId="3097" priority="37">
      <formula>AND($N152 &gt; 0, ISNUMBER($N152))</formula>
    </cfRule>
    <cfRule type="expression" dxfId="3096" priority="38">
      <formula>AND($N152 = 0 * ISNUMBER($N152))</formula>
    </cfRule>
    <cfRule type="expression" dxfId="3095" priority="39">
      <formula>AND($N152 &lt; 0, ISNUMBER($N152))</formula>
    </cfRule>
  </conditionalFormatting>
  <conditionalFormatting sqref="A152:F171">
    <cfRule type="expression" dxfId="3094" priority="46">
      <formula>AND($E152 &gt; 0, ISNUMBER($E152))</formula>
    </cfRule>
    <cfRule type="expression" dxfId="3093" priority="47">
      <formula>AND($E152 = 0 * ISNUMBER($E152))</formula>
    </cfRule>
    <cfRule type="expression" dxfId="3092" priority="48">
      <formula>AND($E152 &lt; 0, ISNUMBER($E152))</formula>
    </cfRule>
  </conditionalFormatting>
  <conditionalFormatting sqref="A152:C171 G152:I171">
    <cfRule type="expression" dxfId="3091" priority="43">
      <formula>AND($H152 &gt; 0, ISNUMBER($H152))</formula>
    </cfRule>
    <cfRule type="expression" dxfId="3090" priority="44">
      <formula>AND($H152 = 0 * ISNUMBER($H152))</formula>
    </cfRule>
    <cfRule type="expression" dxfId="3089" priority="45">
      <formula>AND($H152 &lt; 0, ISNUMBER($H152))</formula>
    </cfRule>
  </conditionalFormatting>
  <conditionalFormatting sqref="A152:C171 J152:L171">
    <cfRule type="expression" dxfId="3088" priority="40">
      <formula>AND($K152 &gt; 0, ISNUMBER($K152))</formula>
    </cfRule>
    <cfRule type="expression" dxfId="3087" priority="41">
      <formula>AND($K152 = 0 * ISNUMBER($K152))</formula>
    </cfRule>
    <cfRule type="expression" dxfId="3086" priority="42">
      <formula>AND($K152 &lt; 0, ISNUMBER($K152))</formula>
    </cfRule>
  </conditionalFormatting>
  <conditionalFormatting sqref="D150:F151 E172:F172">
    <cfRule type="expression" dxfId="3085" priority="34">
      <formula>$E$172 &gt; 0</formula>
    </cfRule>
    <cfRule type="expression" dxfId="3084" priority="35">
      <formula>$E$172 = 0</formula>
    </cfRule>
    <cfRule type="expression" dxfId="3083" priority="36">
      <formula>$E$172 &lt; 0</formula>
    </cfRule>
  </conditionalFormatting>
  <conditionalFormatting sqref="G150:I151 H172:I172">
    <cfRule type="expression" dxfId="3082" priority="31">
      <formula>$H$172 &gt; 0</formula>
    </cfRule>
    <cfRule type="expression" dxfId="3081" priority="32">
      <formula>$H$172 = 0</formula>
    </cfRule>
    <cfRule type="expression" dxfId="3080" priority="33">
      <formula>$H$172 &lt; 0</formula>
    </cfRule>
  </conditionalFormatting>
  <conditionalFormatting sqref="J150:L151 K172:L172">
    <cfRule type="expression" dxfId="3079" priority="28">
      <formula>$K$172 &gt; 0</formula>
    </cfRule>
    <cfRule type="expression" dxfId="3078" priority="29">
      <formula>$K$172 = 0</formula>
    </cfRule>
    <cfRule type="expression" dxfId="3077" priority="30">
      <formula>$K$172 &lt; 0</formula>
    </cfRule>
  </conditionalFormatting>
  <conditionalFormatting sqref="M150:O151 N172:O172">
    <cfRule type="expression" dxfId="3076" priority="25">
      <formula>$N$172 &gt; 0</formula>
    </cfRule>
    <cfRule type="expression" dxfId="3075" priority="26">
      <formula>$N$172 = 0</formula>
    </cfRule>
    <cfRule type="expression" dxfId="3074" priority="27">
      <formula>$N$172 &lt; 0</formula>
    </cfRule>
  </conditionalFormatting>
  <conditionalFormatting sqref="A179:C198 M179:O198">
    <cfRule type="expression" dxfId="3073" priority="13">
      <formula>AND($N179 &gt; 0, ISNUMBER($N179))</formula>
    </cfRule>
    <cfRule type="expression" dxfId="3072" priority="14">
      <formula>AND($N179 = 0 * ISNUMBER($N179))</formula>
    </cfRule>
    <cfRule type="expression" dxfId="3071" priority="15">
      <formula>AND($N179 &lt; 0, ISNUMBER($N179))</formula>
    </cfRule>
  </conditionalFormatting>
  <conditionalFormatting sqref="A179:F198">
    <cfRule type="expression" dxfId="3070" priority="22">
      <formula>AND($E179 &gt; 0, ISNUMBER($E179))</formula>
    </cfRule>
    <cfRule type="expression" dxfId="3069" priority="23">
      <formula>AND($E179 = 0 * ISNUMBER($E179))</formula>
    </cfRule>
    <cfRule type="expression" dxfId="3068" priority="24">
      <formula>AND($E179 &lt; 0, ISNUMBER($E179))</formula>
    </cfRule>
  </conditionalFormatting>
  <conditionalFormatting sqref="A179:C198 G179:I198">
    <cfRule type="expression" dxfId="3067" priority="19">
      <formula>AND($H179 &gt; 0, ISNUMBER($H179))</formula>
    </cfRule>
    <cfRule type="expression" dxfId="3066" priority="20">
      <formula>AND($H179 = 0 * ISNUMBER($H179))</formula>
    </cfRule>
    <cfRule type="expression" dxfId="3065" priority="21">
      <formula>AND($H179 &lt; 0, ISNUMBER($H179))</formula>
    </cfRule>
  </conditionalFormatting>
  <conditionalFormatting sqref="A179:C198 J179:L198">
    <cfRule type="expression" dxfId="3064" priority="16">
      <formula>AND($K179 &gt; 0, ISNUMBER($K179))</formula>
    </cfRule>
    <cfRule type="expression" dxfId="3063" priority="17">
      <formula>AND($K179 = 0 * ISNUMBER($K179))</formula>
    </cfRule>
    <cfRule type="expression" dxfId="3062" priority="18">
      <formula>AND($K179 &lt; 0, ISNUMBER($K179))</formula>
    </cfRule>
  </conditionalFormatting>
  <conditionalFormatting sqref="D177:F178 E199:F199">
    <cfRule type="expression" dxfId="3061" priority="10">
      <formula>$E$199 &gt; 0</formula>
    </cfRule>
    <cfRule type="expression" dxfId="3060" priority="11">
      <formula>$E$199 = 0</formula>
    </cfRule>
    <cfRule type="expression" dxfId="3059" priority="12">
      <formula>$E$199 &lt; 0</formula>
    </cfRule>
  </conditionalFormatting>
  <conditionalFormatting sqref="G177:I178 H199:I199">
    <cfRule type="expression" dxfId="3058" priority="7">
      <formula>$H$199 &gt; 0</formula>
    </cfRule>
    <cfRule type="expression" dxfId="3057" priority="8">
      <formula>$H$199 = 0</formula>
    </cfRule>
    <cfRule type="expression" dxfId="3056" priority="9">
      <formula>$H$199 &lt; 0</formula>
    </cfRule>
  </conditionalFormatting>
  <conditionalFormatting sqref="J177:L178 K199:L199">
    <cfRule type="expression" dxfId="3055" priority="4">
      <formula>$K$199 &gt; 0</formula>
    </cfRule>
    <cfRule type="expression" dxfId="3054" priority="5">
      <formula>$K$199 = 0</formula>
    </cfRule>
    <cfRule type="expression" dxfId="3053" priority="6">
      <formula>$K$199 &lt; 0</formula>
    </cfRule>
  </conditionalFormatting>
  <conditionalFormatting sqref="M177:O178 N199:O199">
    <cfRule type="expression" dxfId="3052" priority="1">
      <formula>$N$199 &gt; 0</formula>
    </cfRule>
    <cfRule type="expression" dxfId="3051" priority="2">
      <formula>$N$199 = 0</formula>
    </cfRule>
    <cfRule type="expression" dxfId="30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44353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80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2021-06-06(일) 오전 00:00</v>
      </c>
      <c r="C15" s="315"/>
      <c r="D15" s="271" t="str">
        <f>TEXT($G$1, "[$-ko-KR]yyyy-mm-dd(ddd) ") &amp; "오후 14:00"</f>
        <v>2021-06-06(일) 오후 14:00</v>
      </c>
      <c r="E15" s="272"/>
      <c r="F15" s="273"/>
      <c r="G15" s="271" t="str">
        <f>TEXT($G$1, "[$-ko-KR]yyyy-mm-dd(ddd) ") &amp; "오후 19:00"</f>
        <v>2021-06-06(일) 오후 19:00</v>
      </c>
      <c r="H15" s="272"/>
      <c r="I15" s="273"/>
      <c r="J15" s="271" t="str">
        <f>TEXT($G$1, "[$-ko-KR]yyyy-mm-dd(ddd) ") &amp; "오후 21:00"</f>
        <v>2021-06-06(일) 오후 21:00</v>
      </c>
      <c r="K15" s="272"/>
      <c r="L15" s="273"/>
      <c r="M15" s="271" t="str">
        <f>TEXT($G$1+1, "[$-ko-KR]yyyy-mm-dd(ddd) ") &amp; "오전 00:00"</f>
        <v>2021-06-07(월)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74"/>
      <c r="R20" s="274"/>
      <c r="S20" s="274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74"/>
      <c r="R21" s="274"/>
      <c r="S21" s="27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80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2021-06-06(일) 오전 00:00</v>
      </c>
      <c r="C42" s="312"/>
      <c r="D42" s="271" t="str">
        <f>TEXT($G$1, "[$-ko-KR]yyyy-mm-dd(ddd) ") &amp; "오후 14:00"</f>
        <v>2021-06-06(일) 오후 14:00</v>
      </c>
      <c r="E42" s="272"/>
      <c r="F42" s="273"/>
      <c r="G42" s="271" t="str">
        <f>TEXT($G$1, "[$-ko-KR]yyyy-mm-dd(ddd) ") &amp; "오후 19:00"</f>
        <v>2021-06-06(일) 오후 19:00</v>
      </c>
      <c r="H42" s="272"/>
      <c r="I42" s="273"/>
      <c r="J42" s="271" t="str">
        <f>TEXT($G$1, "[$-ko-KR]yyyy-mm-dd(ddd) ") &amp; "오후 21:00"</f>
        <v>2021-06-06(일) 오후 21:00</v>
      </c>
      <c r="K42" s="272"/>
      <c r="L42" s="273"/>
      <c r="M42" s="271" t="str">
        <f>TEXT($G$1+1, "[$-ko-KR]yyyy-mm-dd(ddd) ") &amp; "오전 00:00"</f>
        <v>2021-06-07(월)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69"/>
      <c r="R44" s="269"/>
      <c r="S44" s="269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69"/>
      <c r="R45" s="269"/>
      <c r="S45" s="269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74"/>
      <c r="R46" s="274"/>
      <c r="S46" s="274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74"/>
      <c r="R47" s="274"/>
      <c r="S47" s="274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74"/>
      <c r="R48" s="274"/>
      <c r="S48" s="274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74"/>
      <c r="R49" s="274"/>
      <c r="S49" s="274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74"/>
      <c r="R50" s="274"/>
      <c r="S50" s="274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74"/>
      <c r="R51" s="274"/>
      <c r="S51" s="274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83"/>
      <c r="R53" s="284"/>
      <c r="S53" s="285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86"/>
      <c r="R54" s="287"/>
      <c r="S54" s="288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89"/>
      <c r="R55" s="290"/>
      <c r="S55" s="291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74"/>
      <c r="R56" s="274"/>
      <c r="S56" s="274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69"/>
      <c r="R57" s="269"/>
      <c r="S57" s="269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69"/>
      <c r="R58" s="269"/>
      <c r="S58" s="269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74"/>
      <c r="R59" s="274"/>
      <c r="S59" s="274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74"/>
      <c r="R60" s="274"/>
      <c r="S60" s="274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74"/>
      <c r="R61" s="274"/>
      <c r="S61" s="274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96"/>
      <c r="R62" s="297"/>
      <c r="S62" s="298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80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2021-06-06(일) 오전 00:00</v>
      </c>
      <c r="C69" s="312"/>
      <c r="D69" s="271" t="str">
        <f>TEXT($G$1, "[$-ko-KR]yyyy-mm-dd(ddd) ") &amp; "오후 14:00"</f>
        <v>2021-06-06(일) 오후 14:00</v>
      </c>
      <c r="E69" s="272"/>
      <c r="F69" s="273"/>
      <c r="G69" s="271" t="str">
        <f>TEXT($G$1, "[$-ko-KR]yyyy-mm-dd(ddd) ") &amp; "오후 19:00"</f>
        <v>2021-06-06(일) 오후 19:00</v>
      </c>
      <c r="H69" s="272"/>
      <c r="I69" s="273"/>
      <c r="J69" s="271" t="str">
        <f>TEXT($G$1, "[$-ko-KR]yyyy-mm-dd(ddd) ") &amp; "오후 21:00"</f>
        <v>2021-06-06(일) 오후 21:00</v>
      </c>
      <c r="K69" s="272"/>
      <c r="L69" s="273"/>
      <c r="M69" s="271" t="str">
        <f>TEXT($G$1+1, "[$-ko-KR]yyyy-mm-dd(ddd) ") &amp; "오전 00:00"</f>
        <v>2021-06-07(월)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69"/>
      <c r="R71" s="269"/>
      <c r="S71" s="269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69"/>
      <c r="R72" s="269"/>
      <c r="S72" s="269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74"/>
      <c r="R73" s="274"/>
      <c r="S73" s="274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74"/>
      <c r="R74" s="274"/>
      <c r="S74" s="274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74"/>
      <c r="R75" s="274"/>
      <c r="S75" s="274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74"/>
      <c r="R76" s="274"/>
      <c r="S76" s="274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74"/>
      <c r="R77" s="274"/>
      <c r="S77" s="274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74"/>
      <c r="R78" s="274"/>
      <c r="S78" s="274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83"/>
      <c r="R80" s="284"/>
      <c r="S80" s="285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86"/>
      <c r="R81" s="287"/>
      <c r="S81" s="288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89"/>
      <c r="R82" s="290"/>
      <c r="S82" s="291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74"/>
      <c r="R83" s="274"/>
      <c r="S83" s="274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69"/>
      <c r="R84" s="269"/>
      <c r="S84" s="269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69"/>
      <c r="R85" s="269"/>
      <c r="S85" s="269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74"/>
      <c r="R86" s="274"/>
      <c r="S86" s="274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74"/>
      <c r="R87" s="274"/>
      <c r="S87" s="274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74"/>
      <c r="R88" s="274"/>
      <c r="S88" s="274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96"/>
      <c r="R89" s="297"/>
      <c r="S89" s="298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80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2021-06-06(일) 오전 00:00</v>
      </c>
      <c r="C96" s="312"/>
      <c r="D96" s="271" t="str">
        <f>TEXT($G$1, "[$-ko-KR]yyyy-mm-dd(ddd) ") &amp; "오후 14:00"</f>
        <v>2021-06-06(일) 오후 14:00</v>
      </c>
      <c r="E96" s="272"/>
      <c r="F96" s="273"/>
      <c r="G96" s="271" t="str">
        <f>TEXT($G$1, "[$-ko-KR]yyyy-mm-dd(ddd) ") &amp; "오후 19:00"</f>
        <v>2021-06-06(일) 오후 19:00</v>
      </c>
      <c r="H96" s="272"/>
      <c r="I96" s="273"/>
      <c r="J96" s="271" t="str">
        <f>TEXT($G$1, "[$-ko-KR]yyyy-mm-dd(ddd) ") &amp; "오후 21:00"</f>
        <v>2021-06-06(일) 오후 21:00</v>
      </c>
      <c r="K96" s="272"/>
      <c r="L96" s="273"/>
      <c r="M96" s="271" t="str">
        <f>TEXT($G$1+1, "[$-ko-KR]yyyy-mm-dd(ddd) ") &amp; "오전 00:00"</f>
        <v>2021-06-07(월)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69"/>
      <c r="R98" s="269"/>
      <c r="S98" s="269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69"/>
      <c r="R99" s="269"/>
      <c r="S99" s="269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74"/>
      <c r="R100" s="274"/>
      <c r="S100" s="274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74"/>
      <c r="R101" s="274"/>
      <c r="S101" s="274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74"/>
      <c r="R102" s="274"/>
      <c r="S102" s="274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74"/>
      <c r="R103" s="274"/>
      <c r="S103" s="274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74"/>
      <c r="R104" s="274"/>
      <c r="S104" s="274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74"/>
      <c r="R105" s="274"/>
      <c r="S105" s="274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83"/>
      <c r="R107" s="284"/>
      <c r="S107" s="285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86"/>
      <c r="R108" s="287"/>
      <c r="S108" s="288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89"/>
      <c r="R109" s="290"/>
      <c r="S109" s="291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74"/>
      <c r="R110" s="274"/>
      <c r="S110" s="274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69"/>
      <c r="R111" s="269"/>
      <c r="S111" s="269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69"/>
      <c r="R112" s="269"/>
      <c r="S112" s="269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74"/>
      <c r="R113" s="274"/>
      <c r="S113" s="274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74"/>
      <c r="R114" s="274"/>
      <c r="S114" s="274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74"/>
      <c r="R115" s="274"/>
      <c r="S115" s="274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96"/>
      <c r="R116" s="297"/>
      <c r="S116" s="298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80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2021-06-06(일) 오전 00:00</v>
      </c>
      <c r="C123" s="312"/>
      <c r="D123" s="271" t="str">
        <f>TEXT($G$1, "[$-ko-KR]yyyy-mm-dd(ddd) ") &amp; "오후 14:00"</f>
        <v>2021-06-06(일) 오후 14:00</v>
      </c>
      <c r="E123" s="272"/>
      <c r="F123" s="273"/>
      <c r="G123" s="271" t="str">
        <f>TEXT($G$1, "[$-ko-KR]yyyy-mm-dd(ddd) ") &amp; "오후 19:00"</f>
        <v>2021-06-06(일) 오후 19:00</v>
      </c>
      <c r="H123" s="272"/>
      <c r="I123" s="273"/>
      <c r="J123" s="271" t="str">
        <f>TEXT($G$1, "[$-ko-KR]yyyy-mm-dd(ddd) ") &amp; "오후 21:00"</f>
        <v>2021-06-06(일) 오후 21:00</v>
      </c>
      <c r="K123" s="272"/>
      <c r="L123" s="273"/>
      <c r="M123" s="271" t="str">
        <f>TEXT($G$1+1, "[$-ko-KR]yyyy-mm-dd(ddd) ") &amp; "오전 00:00"</f>
        <v>2021-06-07(월)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69"/>
      <c r="R125" s="269"/>
      <c r="S125" s="269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69"/>
      <c r="R126" s="269"/>
      <c r="S126" s="269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74"/>
      <c r="R127" s="274"/>
      <c r="S127" s="274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74"/>
      <c r="R128" s="274"/>
      <c r="S128" s="274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74"/>
      <c r="R129" s="274"/>
      <c r="S129" s="274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74"/>
      <c r="R130" s="274"/>
      <c r="S130" s="274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74"/>
      <c r="R131" s="274"/>
      <c r="S131" s="274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74"/>
      <c r="R132" s="274"/>
      <c r="S132" s="274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83"/>
      <c r="R134" s="284"/>
      <c r="S134" s="285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86"/>
      <c r="R135" s="287"/>
      <c r="S135" s="288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89"/>
      <c r="R136" s="290"/>
      <c r="S136" s="291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74"/>
      <c r="R137" s="274"/>
      <c r="S137" s="274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69"/>
      <c r="R138" s="269"/>
      <c r="S138" s="269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69"/>
      <c r="R139" s="269"/>
      <c r="S139" s="269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74"/>
      <c r="R140" s="274"/>
      <c r="S140" s="274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74"/>
      <c r="R141" s="274"/>
      <c r="S141" s="274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74"/>
      <c r="R142" s="274"/>
      <c r="S142" s="274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96"/>
      <c r="R143" s="297"/>
      <c r="S143" s="298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80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2021-06-06(일) 오전 00:00</v>
      </c>
      <c r="C150" s="312"/>
      <c r="D150" s="271" t="str">
        <f>TEXT($G$1, "[$-ko-KR]yyyy-mm-dd(ddd) ") &amp; "오후 14:00"</f>
        <v>2021-06-06(일) 오후 14:00</v>
      </c>
      <c r="E150" s="272"/>
      <c r="F150" s="273"/>
      <c r="G150" s="271" t="str">
        <f>TEXT($G$1, "[$-ko-KR]yyyy-mm-dd(ddd) ") &amp; "오후 19:00"</f>
        <v>2021-06-06(일) 오후 19:00</v>
      </c>
      <c r="H150" s="272"/>
      <c r="I150" s="273"/>
      <c r="J150" s="271" t="str">
        <f>TEXT($G$1, "[$-ko-KR]yyyy-mm-dd(ddd) ") &amp; "오후 21:00"</f>
        <v>2021-06-06(일) 오후 21:00</v>
      </c>
      <c r="K150" s="272"/>
      <c r="L150" s="273"/>
      <c r="M150" s="271" t="str">
        <f>TEXT($G$1+1, "[$-ko-KR]yyyy-mm-dd(ddd) ") &amp; "오전 00:00"</f>
        <v>2021-06-07(월)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69"/>
      <c r="R152" s="269"/>
      <c r="S152" s="269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69"/>
      <c r="R153" s="269"/>
      <c r="S153" s="269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74"/>
      <c r="R154" s="274"/>
      <c r="S154" s="274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74"/>
      <c r="R155" s="274"/>
      <c r="S155" s="274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74"/>
      <c r="R156" s="274"/>
      <c r="S156" s="274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74"/>
      <c r="R157" s="274"/>
      <c r="S157" s="274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74"/>
      <c r="R158" s="274"/>
      <c r="S158" s="274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74"/>
      <c r="R159" s="274"/>
      <c r="S159" s="274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83"/>
      <c r="R161" s="284"/>
      <c r="S161" s="285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86"/>
      <c r="R162" s="287"/>
      <c r="S162" s="288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89"/>
      <c r="R163" s="290"/>
      <c r="S163" s="291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74"/>
      <c r="R164" s="274"/>
      <c r="S164" s="274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69"/>
      <c r="R165" s="269"/>
      <c r="S165" s="269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69"/>
      <c r="R166" s="269"/>
      <c r="S166" s="269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74"/>
      <c r="R167" s="274"/>
      <c r="S167" s="274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74"/>
      <c r="R168" s="274"/>
      <c r="S168" s="274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74"/>
      <c r="R169" s="274"/>
      <c r="S169" s="274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96"/>
      <c r="R170" s="297"/>
      <c r="S170" s="298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80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2021-06-06(일) 오전 00:00</v>
      </c>
      <c r="C177" s="312"/>
      <c r="D177" s="271" t="str">
        <f>TEXT($G$1, "[$-ko-KR]yyyy-mm-dd(ddd) ") &amp; "오후 14:00"</f>
        <v>2021-06-06(일) 오후 14:00</v>
      </c>
      <c r="E177" s="272"/>
      <c r="F177" s="273"/>
      <c r="G177" s="271" t="str">
        <f>TEXT($G$1, "[$-ko-KR]yyyy-mm-dd(ddd) ") &amp; "오후 19:00"</f>
        <v>2021-06-06(일) 오후 19:00</v>
      </c>
      <c r="H177" s="272"/>
      <c r="I177" s="273"/>
      <c r="J177" s="271" t="str">
        <f>TEXT($G$1, "[$-ko-KR]yyyy-mm-dd(ddd) ") &amp; "오후 21:00"</f>
        <v>2021-06-06(일) 오후 21:00</v>
      </c>
      <c r="K177" s="272"/>
      <c r="L177" s="273"/>
      <c r="M177" s="271" t="str">
        <f>TEXT($G$1+1, "[$-ko-KR]yyyy-mm-dd(ddd) ") &amp; "오전 00:00"</f>
        <v>2021-06-07(월)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69"/>
      <c r="R179" s="269"/>
      <c r="S179" s="269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69"/>
      <c r="R180" s="269"/>
      <c r="S180" s="269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74"/>
      <c r="R181" s="274"/>
      <c r="S181" s="274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74"/>
      <c r="R182" s="274"/>
      <c r="S182" s="274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74"/>
      <c r="R183" s="274"/>
      <c r="S183" s="274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74"/>
      <c r="R184" s="274"/>
      <c r="S184" s="274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74"/>
      <c r="R185" s="274"/>
      <c r="S185" s="274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74"/>
      <c r="R186" s="274"/>
      <c r="S186" s="274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83"/>
      <c r="R188" s="284"/>
      <c r="S188" s="285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86"/>
      <c r="R189" s="287"/>
      <c r="S189" s="288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89"/>
      <c r="R190" s="290"/>
      <c r="S190" s="291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74"/>
      <c r="R191" s="274"/>
      <c r="S191" s="274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69"/>
      <c r="R192" s="269"/>
      <c r="S192" s="269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69"/>
      <c r="R193" s="269"/>
      <c r="S193" s="269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74"/>
      <c r="R194" s="274"/>
      <c r="S194" s="274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74"/>
      <c r="R195" s="274"/>
      <c r="S195" s="274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74"/>
      <c r="R196" s="274"/>
      <c r="S196" s="274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96"/>
      <c r="R197" s="297"/>
      <c r="S197" s="298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39" priority="157">
      <formula>AND($N17 &gt; 0, ISNUMBER($N17))</formula>
    </cfRule>
    <cfRule type="expression" dxfId="3038" priority="158">
      <formula>AND($N17 = 0 * ISNUMBER($N17))</formula>
    </cfRule>
    <cfRule type="expression" dxfId="3037" priority="159">
      <formula>AND($N17 &lt; 0, ISNUMBER($N17))</formula>
    </cfRule>
  </conditionalFormatting>
  <conditionalFormatting sqref="A17:F36">
    <cfRule type="expression" dxfId="3036" priority="166">
      <formula>AND($E17 &gt; 0, ISNUMBER($E17))</formula>
    </cfRule>
    <cfRule type="expression" dxfId="3035" priority="167">
      <formula>AND($E17 = 0 * ISNUMBER($E17))</formula>
    </cfRule>
    <cfRule type="expression" dxfId="3034" priority="168">
      <formula>AND($E17 &lt; 0, ISNUMBER($E17))</formula>
    </cfRule>
  </conditionalFormatting>
  <conditionalFormatting sqref="A17:C36 G17:I36">
    <cfRule type="expression" dxfId="3033" priority="163">
      <formula>AND($H17 &gt; 0, ISNUMBER($H17))</formula>
    </cfRule>
    <cfRule type="expression" dxfId="3032" priority="164">
      <formula>AND($H17 = 0 * ISNUMBER($H17))</formula>
    </cfRule>
    <cfRule type="expression" dxfId="3031" priority="165">
      <formula>AND($H17 &lt; 0, ISNUMBER($H17))</formula>
    </cfRule>
  </conditionalFormatting>
  <conditionalFormatting sqref="A17:C36 J17:L36">
    <cfRule type="expression" dxfId="3030" priority="160">
      <formula>AND($K17 &gt; 0, ISNUMBER($K17))</formula>
    </cfRule>
    <cfRule type="expression" dxfId="3029" priority="161">
      <formula>AND($K17 = 0 * ISNUMBER($K17))</formula>
    </cfRule>
    <cfRule type="expression" dxfId="3028" priority="162">
      <formula>AND($K17 &lt; 0, ISNUMBER($K17))</formula>
    </cfRule>
  </conditionalFormatting>
  <conditionalFormatting sqref="D15:F16 E37:F37">
    <cfRule type="expression" dxfId="3027" priority="154">
      <formula>$E$37 &gt; 0</formula>
    </cfRule>
    <cfRule type="expression" dxfId="3026" priority="155">
      <formula>$E$37 = 0</formula>
    </cfRule>
    <cfRule type="expression" dxfId="3025" priority="156">
      <formula>$E$37 &lt; 0</formula>
    </cfRule>
  </conditionalFormatting>
  <conditionalFormatting sqref="G15:I16 H37:I37">
    <cfRule type="expression" dxfId="3024" priority="151">
      <formula>$H$37 &gt; 0</formula>
    </cfRule>
    <cfRule type="expression" dxfId="3023" priority="152">
      <formula>$H$37 = 0</formula>
    </cfRule>
    <cfRule type="expression" dxfId="3022" priority="153">
      <formula>$H$37 &lt; 0</formula>
    </cfRule>
  </conditionalFormatting>
  <conditionalFormatting sqref="J15:L16 K37:L37">
    <cfRule type="expression" dxfId="3021" priority="148">
      <formula>$K$37 &gt; 0</formula>
    </cfRule>
    <cfRule type="expression" dxfId="3020" priority="149">
      <formula>$K$37 = 0</formula>
    </cfRule>
    <cfRule type="expression" dxfId="3019" priority="150">
      <formula>$K$37 &lt; 0</formula>
    </cfRule>
  </conditionalFormatting>
  <conditionalFormatting sqref="M15:O16 N37:O37">
    <cfRule type="expression" dxfId="3018" priority="145">
      <formula>$N$37 &gt; 0</formula>
    </cfRule>
    <cfRule type="expression" dxfId="3017" priority="146">
      <formula>$N$37 = 0</formula>
    </cfRule>
    <cfRule type="expression" dxfId="3016" priority="147">
      <formula>$N$37 &lt; 0</formula>
    </cfRule>
  </conditionalFormatting>
  <conditionalFormatting sqref="A44:C63 M44:O63">
    <cfRule type="expression" dxfId="3015" priority="133">
      <formula>AND($N44 &gt; 0, ISNUMBER($N44))</formula>
    </cfRule>
    <cfRule type="expression" dxfId="3014" priority="134">
      <formula>AND($N44 = 0 * ISNUMBER($N44))</formula>
    </cfRule>
    <cfRule type="expression" dxfId="3013" priority="135">
      <formula>AND($N44 &lt; 0, ISNUMBER($N44))</formula>
    </cfRule>
  </conditionalFormatting>
  <conditionalFormatting sqref="A44:F63">
    <cfRule type="expression" dxfId="3012" priority="142">
      <formula>AND($E44 &gt; 0, ISNUMBER($E44))</formula>
    </cfRule>
    <cfRule type="expression" dxfId="3011" priority="143">
      <formula>AND($E44 = 0 * ISNUMBER($E44))</formula>
    </cfRule>
    <cfRule type="expression" dxfId="3010" priority="144">
      <formula>AND($E44 &lt; 0, ISNUMBER($E44))</formula>
    </cfRule>
  </conditionalFormatting>
  <conditionalFormatting sqref="A44:C63 G44:I63">
    <cfRule type="expression" dxfId="3009" priority="139">
      <formula>AND($H44 &gt; 0, ISNUMBER($H44))</formula>
    </cfRule>
    <cfRule type="expression" dxfId="3008" priority="140">
      <formula>AND($H44 = 0 * ISNUMBER($H44))</formula>
    </cfRule>
    <cfRule type="expression" dxfId="3007" priority="141">
      <formula>AND($H44 &lt; 0, ISNUMBER($H44))</formula>
    </cfRule>
  </conditionalFormatting>
  <conditionalFormatting sqref="A44:C63 J44:L63">
    <cfRule type="expression" dxfId="3006" priority="136">
      <formula>AND($K44 &gt; 0, ISNUMBER($K44))</formula>
    </cfRule>
    <cfRule type="expression" dxfId="3005" priority="137">
      <formula>AND($K44 = 0 * ISNUMBER($K44))</formula>
    </cfRule>
    <cfRule type="expression" dxfId="3004" priority="138">
      <formula>AND($K44 &lt; 0, ISNUMBER($K44))</formula>
    </cfRule>
  </conditionalFormatting>
  <conditionalFormatting sqref="D42:F43 E64:F64">
    <cfRule type="expression" dxfId="3003" priority="130">
      <formula>$E$64 &gt; 0</formula>
    </cfRule>
    <cfRule type="expression" dxfId="3002" priority="131">
      <formula>$E$64 = 0</formula>
    </cfRule>
    <cfRule type="expression" dxfId="3001" priority="132">
      <formula>$E$64 &lt; 0</formula>
    </cfRule>
  </conditionalFormatting>
  <conditionalFormatting sqref="G42:I43 H64:I64">
    <cfRule type="expression" dxfId="3000" priority="127">
      <formula>$H$64 &gt; 0</formula>
    </cfRule>
    <cfRule type="expression" dxfId="2999" priority="128">
      <formula>$H$64 = 0</formula>
    </cfRule>
    <cfRule type="expression" dxfId="2998" priority="129">
      <formula>$H$64 &lt; 0</formula>
    </cfRule>
  </conditionalFormatting>
  <conditionalFormatting sqref="J42:L43 K64:L64">
    <cfRule type="expression" dxfId="2997" priority="124">
      <formula>$K$64 &gt; 0</formula>
    </cfRule>
    <cfRule type="expression" dxfId="2996" priority="125">
      <formula>$K$64 = 0</formula>
    </cfRule>
    <cfRule type="expression" dxfId="2995" priority="126">
      <formula>$K$64 &lt; 0</formula>
    </cfRule>
  </conditionalFormatting>
  <conditionalFormatting sqref="M42:O43 N64:O64">
    <cfRule type="expression" dxfId="2994" priority="121">
      <formula>$N$64 &gt; 0</formula>
    </cfRule>
    <cfRule type="expression" dxfId="2993" priority="122">
      <formula>$N$64 = 0</formula>
    </cfRule>
    <cfRule type="expression" dxfId="2992" priority="123">
      <formula>$N$64 &lt; 0</formula>
    </cfRule>
  </conditionalFormatting>
  <conditionalFormatting sqref="A71:C90 M71:O90">
    <cfRule type="expression" dxfId="2991" priority="109">
      <formula>AND($N71 &gt; 0, ISNUMBER($N71))</formula>
    </cfRule>
    <cfRule type="expression" dxfId="2990" priority="110">
      <formula>AND($N71 = 0 * ISNUMBER($N71))</formula>
    </cfRule>
    <cfRule type="expression" dxfId="2989" priority="111">
      <formula>AND($N71 &lt; 0, ISNUMBER($N71))</formula>
    </cfRule>
  </conditionalFormatting>
  <conditionalFormatting sqref="A71:F90">
    <cfRule type="expression" dxfId="2988" priority="118">
      <formula>AND($E71 &gt; 0, ISNUMBER($E71))</formula>
    </cfRule>
    <cfRule type="expression" dxfId="2987" priority="119">
      <formula>AND($E71 = 0 * ISNUMBER($E71))</formula>
    </cfRule>
    <cfRule type="expression" dxfId="2986" priority="120">
      <formula>AND($E71 &lt; 0, ISNUMBER($E71))</formula>
    </cfRule>
  </conditionalFormatting>
  <conditionalFormatting sqref="A71:C90 G71:I90">
    <cfRule type="expression" dxfId="2985" priority="115">
      <formula>AND($H71 &gt; 0, ISNUMBER($H71))</formula>
    </cfRule>
    <cfRule type="expression" dxfId="2984" priority="116">
      <formula>AND($H71 = 0 * ISNUMBER($H71))</formula>
    </cfRule>
    <cfRule type="expression" dxfId="2983" priority="117">
      <formula>AND($H71 &lt; 0, ISNUMBER($H71))</formula>
    </cfRule>
  </conditionalFormatting>
  <conditionalFormatting sqref="A71:C90 J71:L90">
    <cfRule type="expression" dxfId="2982" priority="112">
      <formula>AND($K71 &gt; 0, ISNUMBER($K71))</formula>
    </cfRule>
    <cfRule type="expression" dxfId="2981" priority="113">
      <formula>AND($K71 = 0 * ISNUMBER($K71))</formula>
    </cfRule>
    <cfRule type="expression" dxfId="2980" priority="114">
      <formula>AND($K71 &lt; 0, ISNUMBER($K71))</formula>
    </cfRule>
  </conditionalFormatting>
  <conditionalFormatting sqref="D69:F70 E91:F91">
    <cfRule type="expression" dxfId="2979" priority="106">
      <formula>$E$91 &gt; 0</formula>
    </cfRule>
    <cfRule type="expression" dxfId="2978" priority="107">
      <formula>$E$91 = 0</formula>
    </cfRule>
    <cfRule type="expression" dxfId="2977" priority="108">
      <formula>$E$91 &lt; 0</formula>
    </cfRule>
  </conditionalFormatting>
  <conditionalFormatting sqref="G69:I70 H91:I91">
    <cfRule type="expression" dxfId="2976" priority="103">
      <formula>$H$91 &gt; 0</formula>
    </cfRule>
    <cfRule type="expression" dxfId="2975" priority="104">
      <formula>$H$91 = 0</formula>
    </cfRule>
    <cfRule type="expression" dxfId="2974" priority="105">
      <formula>$H$91 &lt; 0</formula>
    </cfRule>
  </conditionalFormatting>
  <conditionalFormatting sqref="J69:L70 K91:L91">
    <cfRule type="expression" dxfId="2973" priority="100">
      <formula>$K$91 &gt; 0</formula>
    </cfRule>
    <cfRule type="expression" dxfId="2972" priority="101">
      <formula>$K$91 = 0</formula>
    </cfRule>
    <cfRule type="expression" dxfId="2971" priority="102">
      <formula>$K$91 &lt; 0</formula>
    </cfRule>
  </conditionalFormatting>
  <conditionalFormatting sqref="M69:O70 N91:O91">
    <cfRule type="expression" dxfId="2970" priority="97">
      <formula>$N$91 &gt; 0</formula>
    </cfRule>
    <cfRule type="expression" dxfId="2969" priority="98">
      <formula>$N$91 = 0</formula>
    </cfRule>
    <cfRule type="expression" dxfId="2968" priority="99">
      <formula>$N$91 &lt; 0</formula>
    </cfRule>
  </conditionalFormatting>
  <conditionalFormatting sqref="A98:C117 M98:O117">
    <cfRule type="expression" dxfId="2967" priority="85">
      <formula>AND($N98 &gt; 0, ISNUMBER($N98))</formula>
    </cfRule>
    <cfRule type="expression" dxfId="2966" priority="86">
      <formula>AND($N98 = 0 * ISNUMBER($N98))</formula>
    </cfRule>
    <cfRule type="expression" dxfId="2965" priority="87">
      <formula>AND($N98 &lt; 0, ISNUMBER($N98))</formula>
    </cfRule>
  </conditionalFormatting>
  <conditionalFormatting sqref="A98:F117">
    <cfRule type="expression" dxfId="2964" priority="94">
      <formula>AND($E98 &gt; 0, ISNUMBER($E98))</formula>
    </cfRule>
    <cfRule type="expression" dxfId="2963" priority="95">
      <formula>AND($E98 = 0 * ISNUMBER($E98))</formula>
    </cfRule>
    <cfRule type="expression" dxfId="2962" priority="96">
      <formula>AND($E98 &lt; 0, ISNUMBER($E98))</formula>
    </cfRule>
  </conditionalFormatting>
  <conditionalFormatting sqref="A98:C117 G98:I117">
    <cfRule type="expression" dxfId="2961" priority="91">
      <formula>AND($H98 &gt; 0, ISNUMBER($H98))</formula>
    </cfRule>
    <cfRule type="expression" dxfId="2960" priority="92">
      <formula>AND($H98 = 0 * ISNUMBER($H98))</formula>
    </cfRule>
    <cfRule type="expression" dxfId="2959" priority="93">
      <formula>AND($H98 &lt; 0, ISNUMBER($H98))</formula>
    </cfRule>
  </conditionalFormatting>
  <conditionalFormatting sqref="A98:C117 J98:L117">
    <cfRule type="expression" dxfId="2958" priority="88">
      <formula>AND($K98 &gt; 0, ISNUMBER($K98))</formula>
    </cfRule>
    <cfRule type="expression" dxfId="2957" priority="89">
      <formula>AND($K98 = 0 * ISNUMBER($K98))</formula>
    </cfRule>
    <cfRule type="expression" dxfId="2956" priority="90">
      <formula>AND($K98 &lt; 0, ISNUMBER($K98))</formula>
    </cfRule>
  </conditionalFormatting>
  <conditionalFormatting sqref="D96:F97 E118:F118">
    <cfRule type="expression" dxfId="2955" priority="82">
      <formula>$E$118 &gt; 0</formula>
    </cfRule>
    <cfRule type="expression" dxfId="2954" priority="83">
      <formula>$E$118 = 0</formula>
    </cfRule>
    <cfRule type="expression" dxfId="2953" priority="84">
      <formula>$E$118 &lt; 0</formula>
    </cfRule>
  </conditionalFormatting>
  <conditionalFormatting sqref="G96:I97 H118:I118">
    <cfRule type="expression" dxfId="2952" priority="79">
      <formula>$H$118 &gt; 0</formula>
    </cfRule>
    <cfRule type="expression" dxfId="2951" priority="80">
      <formula>$H$118 = 0</formula>
    </cfRule>
    <cfRule type="expression" dxfId="2950" priority="81">
      <formula>$H$118 &lt; 0</formula>
    </cfRule>
  </conditionalFormatting>
  <conditionalFormatting sqref="J96:L97 K118:L118">
    <cfRule type="expression" dxfId="2949" priority="76">
      <formula>$K$118 &gt; 0</formula>
    </cfRule>
    <cfRule type="expression" dxfId="2948" priority="77">
      <formula>$K$118 = 0</formula>
    </cfRule>
    <cfRule type="expression" dxfId="2947" priority="78">
      <formula>$K$118 &lt; 0</formula>
    </cfRule>
  </conditionalFormatting>
  <conditionalFormatting sqref="M96:O97 N118:O118">
    <cfRule type="expression" dxfId="2946" priority="73">
      <formula>$N$118 &gt; 0</formula>
    </cfRule>
    <cfRule type="expression" dxfId="2945" priority="74">
      <formula>$N$118 = 0</formula>
    </cfRule>
    <cfRule type="expression" dxfId="2944" priority="75">
      <formula>$N$118 &lt; 0</formula>
    </cfRule>
  </conditionalFormatting>
  <conditionalFormatting sqref="A125:C144 M125:O144">
    <cfRule type="expression" dxfId="2943" priority="61">
      <formula>AND($N125 &gt; 0, ISNUMBER($N125))</formula>
    </cfRule>
    <cfRule type="expression" dxfId="2942" priority="62">
      <formula>AND($N125 = 0 * ISNUMBER($N125))</formula>
    </cfRule>
    <cfRule type="expression" dxfId="2941" priority="63">
      <formula>AND($N125 &lt; 0, ISNUMBER($N125))</formula>
    </cfRule>
  </conditionalFormatting>
  <conditionalFormatting sqref="A125:F144">
    <cfRule type="expression" dxfId="2940" priority="70">
      <formula>AND($E125 &gt; 0, ISNUMBER($E125))</formula>
    </cfRule>
    <cfRule type="expression" dxfId="2939" priority="71">
      <formula>AND($E125 = 0 * ISNUMBER($E125))</formula>
    </cfRule>
    <cfRule type="expression" dxfId="2938" priority="72">
      <formula>AND($E125 &lt; 0, ISNUMBER($E125))</formula>
    </cfRule>
  </conditionalFormatting>
  <conditionalFormatting sqref="A125:C144 G125:I144">
    <cfRule type="expression" dxfId="2937" priority="67">
      <formula>AND($H125 &gt; 0, ISNUMBER($H125))</formula>
    </cfRule>
    <cfRule type="expression" dxfId="2936" priority="68">
      <formula>AND($H125 = 0 * ISNUMBER($H125))</formula>
    </cfRule>
    <cfRule type="expression" dxfId="2935" priority="69">
      <formula>AND($H125 &lt; 0, ISNUMBER($H125))</formula>
    </cfRule>
  </conditionalFormatting>
  <conditionalFormatting sqref="A125:C144 J125:L144">
    <cfRule type="expression" dxfId="2934" priority="64">
      <formula>AND($K125 &gt; 0, ISNUMBER($K125))</formula>
    </cfRule>
    <cfRule type="expression" dxfId="2933" priority="65">
      <formula>AND($K125 = 0 * ISNUMBER($K125))</formula>
    </cfRule>
    <cfRule type="expression" dxfId="2932" priority="66">
      <formula>AND($K125 &lt; 0, ISNUMBER($K125))</formula>
    </cfRule>
  </conditionalFormatting>
  <conditionalFormatting sqref="D123:F124 E145:F145">
    <cfRule type="expression" dxfId="2931" priority="58">
      <formula>$E$145 &gt; 0</formula>
    </cfRule>
    <cfRule type="expression" dxfId="2930" priority="59">
      <formula>$E$145 = 0</formula>
    </cfRule>
    <cfRule type="expression" dxfId="2929" priority="60">
      <formula>$E$145 &lt; 0</formula>
    </cfRule>
  </conditionalFormatting>
  <conditionalFormatting sqref="G123:I124 H145:I145">
    <cfRule type="expression" dxfId="2928" priority="55">
      <formula>$H$145 &gt; 0</formula>
    </cfRule>
    <cfRule type="expression" dxfId="2927" priority="56">
      <formula>$H$145 = 0</formula>
    </cfRule>
    <cfRule type="expression" dxfId="2926" priority="57">
      <formula>$H$145 &lt; 0</formula>
    </cfRule>
  </conditionalFormatting>
  <conditionalFormatting sqref="J123:L124 K145:L145">
    <cfRule type="expression" dxfId="2925" priority="52">
      <formula>$K$145 &gt; 0</formula>
    </cfRule>
    <cfRule type="expression" dxfId="2924" priority="53">
      <formula>$K$145 = 0</formula>
    </cfRule>
    <cfRule type="expression" dxfId="2923" priority="54">
      <formula>$K$145 &lt; 0</formula>
    </cfRule>
  </conditionalFormatting>
  <conditionalFormatting sqref="M123:O124 N145:O145">
    <cfRule type="expression" dxfId="2922" priority="49">
      <formula>$N$145 &gt; 0</formula>
    </cfRule>
    <cfRule type="expression" dxfId="2921" priority="50">
      <formula>$N$145 = 0</formula>
    </cfRule>
    <cfRule type="expression" dxfId="2920" priority="51">
      <formula>$N$145 &lt; 0</formula>
    </cfRule>
  </conditionalFormatting>
  <conditionalFormatting sqref="A152:C171 M152:O171">
    <cfRule type="expression" dxfId="2919" priority="37">
      <formula>AND($N152 &gt; 0, ISNUMBER($N152))</formula>
    </cfRule>
    <cfRule type="expression" dxfId="2918" priority="38">
      <formula>AND($N152 = 0 * ISNUMBER($N152))</formula>
    </cfRule>
    <cfRule type="expression" dxfId="2917" priority="39">
      <formula>AND($N152 &lt; 0, ISNUMBER($N152))</formula>
    </cfRule>
  </conditionalFormatting>
  <conditionalFormatting sqref="A152:F171">
    <cfRule type="expression" dxfId="2916" priority="46">
      <formula>AND($E152 &gt; 0, ISNUMBER($E152))</formula>
    </cfRule>
    <cfRule type="expression" dxfId="2915" priority="47">
      <formula>AND($E152 = 0 * ISNUMBER($E152))</formula>
    </cfRule>
    <cfRule type="expression" dxfId="2914" priority="48">
      <formula>AND($E152 &lt; 0, ISNUMBER($E152))</formula>
    </cfRule>
  </conditionalFormatting>
  <conditionalFormatting sqref="A152:C171 G152:I171">
    <cfRule type="expression" dxfId="2913" priority="43">
      <formula>AND($H152 &gt; 0, ISNUMBER($H152))</formula>
    </cfRule>
    <cfRule type="expression" dxfId="2912" priority="44">
      <formula>AND($H152 = 0 * ISNUMBER($H152))</formula>
    </cfRule>
    <cfRule type="expression" dxfId="2911" priority="45">
      <formula>AND($H152 &lt; 0, ISNUMBER($H152))</formula>
    </cfRule>
  </conditionalFormatting>
  <conditionalFormatting sqref="A152:C171 J152:L171">
    <cfRule type="expression" dxfId="2910" priority="40">
      <formula>AND($K152 &gt; 0, ISNUMBER($K152))</formula>
    </cfRule>
    <cfRule type="expression" dxfId="2909" priority="41">
      <formula>AND($K152 = 0 * ISNUMBER($K152))</formula>
    </cfRule>
    <cfRule type="expression" dxfId="2908" priority="42">
      <formula>AND($K152 &lt; 0, ISNUMBER($K152))</formula>
    </cfRule>
  </conditionalFormatting>
  <conditionalFormatting sqref="D150:F151 E172:F172">
    <cfRule type="expression" dxfId="2907" priority="34">
      <formula>$E$172 &gt; 0</formula>
    </cfRule>
    <cfRule type="expression" dxfId="2906" priority="35">
      <formula>$E$172 = 0</formula>
    </cfRule>
    <cfRule type="expression" dxfId="2905" priority="36">
      <formula>$E$172 &lt; 0</formula>
    </cfRule>
  </conditionalFormatting>
  <conditionalFormatting sqref="G150:I151 H172:I172">
    <cfRule type="expression" dxfId="2904" priority="31">
      <formula>$H$172 &gt; 0</formula>
    </cfRule>
    <cfRule type="expression" dxfId="2903" priority="32">
      <formula>$H$172 = 0</formula>
    </cfRule>
    <cfRule type="expression" dxfId="2902" priority="33">
      <formula>$H$172 &lt; 0</formula>
    </cfRule>
  </conditionalFormatting>
  <conditionalFormatting sqref="J150:L151 K172:L172">
    <cfRule type="expression" dxfId="2901" priority="28">
      <formula>$K$172 &gt; 0</formula>
    </cfRule>
    <cfRule type="expression" dxfId="2900" priority="29">
      <formula>$K$172 = 0</formula>
    </cfRule>
    <cfRule type="expression" dxfId="2899" priority="30">
      <formula>$K$172 &lt; 0</formula>
    </cfRule>
  </conditionalFormatting>
  <conditionalFormatting sqref="M150:O151 N172:O172">
    <cfRule type="expression" dxfId="2898" priority="25">
      <formula>$N$172 &gt; 0</formula>
    </cfRule>
    <cfRule type="expression" dxfId="2897" priority="26">
      <formula>$N$172 = 0</formula>
    </cfRule>
    <cfRule type="expression" dxfId="2896" priority="27">
      <formula>$N$172 &lt; 0</formula>
    </cfRule>
  </conditionalFormatting>
  <conditionalFormatting sqref="A179:C198 M179:O198">
    <cfRule type="expression" dxfId="2895" priority="13">
      <formula>AND($N179 &gt; 0, ISNUMBER($N179))</formula>
    </cfRule>
    <cfRule type="expression" dxfId="2894" priority="14">
      <formula>AND($N179 = 0 * ISNUMBER($N179))</formula>
    </cfRule>
    <cfRule type="expression" dxfId="2893" priority="15">
      <formula>AND($N179 &lt; 0, ISNUMBER($N179))</formula>
    </cfRule>
  </conditionalFormatting>
  <conditionalFormatting sqref="A179:F198">
    <cfRule type="expression" dxfId="2892" priority="22">
      <formula>AND($E179 &gt; 0, ISNUMBER($E179))</formula>
    </cfRule>
    <cfRule type="expression" dxfId="2891" priority="23">
      <formula>AND($E179 = 0 * ISNUMBER($E179))</formula>
    </cfRule>
    <cfRule type="expression" dxfId="2890" priority="24">
      <formula>AND($E179 &lt; 0, ISNUMBER($E179))</formula>
    </cfRule>
  </conditionalFormatting>
  <conditionalFormatting sqref="A179:C198 G179:I198">
    <cfRule type="expression" dxfId="2889" priority="19">
      <formula>AND($H179 &gt; 0, ISNUMBER($H179))</formula>
    </cfRule>
    <cfRule type="expression" dxfId="2888" priority="20">
      <formula>AND($H179 = 0 * ISNUMBER($H179))</formula>
    </cfRule>
    <cfRule type="expression" dxfId="2887" priority="21">
      <formula>AND($H179 &lt; 0, ISNUMBER($H179))</formula>
    </cfRule>
  </conditionalFormatting>
  <conditionalFormatting sqref="A179:C198 J179:L198">
    <cfRule type="expression" dxfId="2886" priority="16">
      <formula>AND($K179 &gt; 0, ISNUMBER($K179))</formula>
    </cfRule>
    <cfRule type="expression" dxfId="2885" priority="17">
      <formula>AND($K179 = 0 * ISNUMBER($K179))</formula>
    </cfRule>
    <cfRule type="expression" dxfId="2884" priority="18">
      <formula>AND($K179 &lt; 0, ISNUMBER($K179))</formula>
    </cfRule>
  </conditionalFormatting>
  <conditionalFormatting sqref="D177:F178 E199:F199">
    <cfRule type="expression" dxfId="2883" priority="10">
      <formula>$E$199 &gt; 0</formula>
    </cfRule>
    <cfRule type="expression" dxfId="2882" priority="11">
      <formula>$E$199 = 0</formula>
    </cfRule>
    <cfRule type="expression" dxfId="2881" priority="12">
      <formula>$E$199 &lt; 0</formula>
    </cfRule>
  </conditionalFormatting>
  <conditionalFormatting sqref="G177:I178 H199:I199">
    <cfRule type="expression" dxfId="2880" priority="7">
      <formula>$H$199 &gt; 0</formula>
    </cfRule>
    <cfRule type="expression" dxfId="2879" priority="8">
      <formula>$H$199 = 0</formula>
    </cfRule>
    <cfRule type="expression" dxfId="2878" priority="9">
      <formula>$H$199 &lt; 0</formula>
    </cfRule>
  </conditionalFormatting>
  <conditionalFormatting sqref="J177:L178 K199:L199">
    <cfRule type="expression" dxfId="2877" priority="4">
      <formula>$K$199 &gt; 0</formula>
    </cfRule>
    <cfRule type="expression" dxfId="2876" priority="5">
      <formula>$K$199 = 0</formula>
    </cfRule>
    <cfRule type="expression" dxfId="2875" priority="6">
      <formula>$K$199 &lt; 0</formula>
    </cfRule>
  </conditionalFormatting>
  <conditionalFormatting sqref="M177:O178 N199:O199">
    <cfRule type="expression" dxfId="2874" priority="1">
      <formula>$N$199 &gt; 0</formula>
    </cfRule>
    <cfRule type="expression" dxfId="2873" priority="2">
      <formula>$N$199 = 0</formula>
    </cfRule>
    <cfRule type="expression" dxfId="28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44354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84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2021-06-07(월) 오전 00:00</v>
      </c>
      <c r="C15" s="315"/>
      <c r="D15" s="271" t="str">
        <f>TEXT($G$1, "[$-ko-KR]yyyy-mm-dd(ddd) ") &amp; "오후 14:00"</f>
        <v>2021-06-07(월) 오후 14:00</v>
      </c>
      <c r="E15" s="272"/>
      <c r="F15" s="273"/>
      <c r="G15" s="271" t="str">
        <f>TEXT($G$1, "[$-ko-KR]yyyy-mm-dd(ddd) ") &amp; "오후 19:00"</f>
        <v>2021-06-07(월) 오후 19:00</v>
      </c>
      <c r="H15" s="272"/>
      <c r="I15" s="273"/>
      <c r="J15" s="271" t="str">
        <f>TEXT($G$1, "[$-ko-KR]yyyy-mm-dd(ddd) ") &amp; "오후 21:00"</f>
        <v>2021-06-07(월) 오후 21:00</v>
      </c>
      <c r="K15" s="272"/>
      <c r="L15" s="273"/>
      <c r="M15" s="271" t="str">
        <f>TEXT($G$1+1, "[$-ko-KR]yyyy-mm-dd(ddd) ") &amp; "오전 00:00"</f>
        <v>2021-06-08(화)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74"/>
      <c r="R20" s="274"/>
      <c r="S20" s="274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74"/>
      <c r="R21" s="274"/>
      <c r="S21" s="274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74"/>
      <c r="R22" s="274"/>
      <c r="S22" s="274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74"/>
      <c r="R23" s="274"/>
      <c r="S23" s="274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74"/>
      <c r="R24" s="274"/>
      <c r="S24" s="274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83"/>
      <c r="R26" s="284"/>
      <c r="S26" s="285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86"/>
      <c r="R27" s="287"/>
      <c r="S27" s="288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89"/>
      <c r="R28" s="290"/>
      <c r="S28" s="291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74"/>
      <c r="R29" s="274"/>
      <c r="S29" s="274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69"/>
      <c r="R30" s="269"/>
      <c r="S30" s="269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84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2021-06-07(월) 오전 00:00</v>
      </c>
      <c r="C42" s="312"/>
      <c r="D42" s="271" t="str">
        <f>TEXT($G$1, "[$-ko-KR]yyyy-mm-dd(ddd) ") &amp; "오후 14:00"</f>
        <v>2021-06-07(월) 오후 14:00</v>
      </c>
      <c r="E42" s="272"/>
      <c r="F42" s="273"/>
      <c r="G42" s="271" t="str">
        <f>TEXT($G$1, "[$-ko-KR]yyyy-mm-dd(ddd) ") &amp; "오후 19:00"</f>
        <v>2021-06-07(월) 오후 19:00</v>
      </c>
      <c r="H42" s="272"/>
      <c r="I42" s="273"/>
      <c r="J42" s="271" t="str">
        <f>TEXT($G$1, "[$-ko-KR]yyyy-mm-dd(ddd) ") &amp; "오후 21:00"</f>
        <v>2021-06-07(월) 오후 21:00</v>
      </c>
      <c r="K42" s="272"/>
      <c r="L42" s="273"/>
      <c r="M42" s="271" t="str">
        <f>TEXT($G$1+1, "[$-ko-KR]yyyy-mm-dd(ddd) ") &amp; "오전 00:00"</f>
        <v>2021-06-08(화)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69"/>
      <c r="R44" s="269"/>
      <c r="S44" s="269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69"/>
      <c r="R45" s="269"/>
      <c r="S45" s="269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74"/>
      <c r="R46" s="274"/>
      <c r="S46" s="274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74"/>
      <c r="R47" s="274"/>
      <c r="S47" s="274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74"/>
      <c r="R48" s="274"/>
      <c r="S48" s="274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74"/>
      <c r="R49" s="274"/>
      <c r="S49" s="274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74"/>
      <c r="R50" s="274"/>
      <c r="S50" s="274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74"/>
      <c r="R51" s="274"/>
      <c r="S51" s="274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83"/>
      <c r="R53" s="284"/>
      <c r="S53" s="285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86"/>
      <c r="R54" s="287"/>
      <c r="S54" s="288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89"/>
      <c r="R55" s="290"/>
      <c r="S55" s="291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74"/>
      <c r="R56" s="274"/>
      <c r="S56" s="274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69"/>
      <c r="R57" s="269"/>
      <c r="S57" s="269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69"/>
      <c r="R58" s="269"/>
      <c r="S58" s="269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74"/>
      <c r="R59" s="274"/>
      <c r="S59" s="274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74"/>
      <c r="R60" s="274"/>
      <c r="S60" s="274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74"/>
      <c r="R61" s="274"/>
      <c r="S61" s="274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96"/>
      <c r="R62" s="297"/>
      <c r="S62" s="298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84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2021-06-07(월) 오전 00:00</v>
      </c>
      <c r="C69" s="312"/>
      <c r="D69" s="271" t="str">
        <f>TEXT($G$1, "[$-ko-KR]yyyy-mm-dd(ddd) ") &amp; "오후 14:00"</f>
        <v>2021-06-07(월) 오후 14:00</v>
      </c>
      <c r="E69" s="272"/>
      <c r="F69" s="273"/>
      <c r="G69" s="271" t="str">
        <f>TEXT($G$1, "[$-ko-KR]yyyy-mm-dd(ddd) ") &amp; "오후 19:00"</f>
        <v>2021-06-07(월) 오후 19:00</v>
      </c>
      <c r="H69" s="272"/>
      <c r="I69" s="273"/>
      <c r="J69" s="271" t="str">
        <f>TEXT($G$1, "[$-ko-KR]yyyy-mm-dd(ddd) ") &amp; "오후 21:00"</f>
        <v>2021-06-07(월) 오후 21:00</v>
      </c>
      <c r="K69" s="272"/>
      <c r="L69" s="273"/>
      <c r="M69" s="271" t="str">
        <f>TEXT($G$1+1, "[$-ko-KR]yyyy-mm-dd(ddd) ") &amp; "오전 00:00"</f>
        <v>2021-06-08(화)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69"/>
      <c r="R71" s="269"/>
      <c r="S71" s="269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69"/>
      <c r="R72" s="269"/>
      <c r="S72" s="269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74"/>
      <c r="R73" s="274"/>
      <c r="S73" s="274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74"/>
      <c r="R74" s="274"/>
      <c r="S74" s="274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74"/>
      <c r="R75" s="274"/>
      <c r="S75" s="274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74"/>
      <c r="R76" s="274"/>
      <c r="S76" s="274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74"/>
      <c r="R77" s="274"/>
      <c r="S77" s="274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74"/>
      <c r="R78" s="274"/>
      <c r="S78" s="274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83"/>
      <c r="R80" s="284"/>
      <c r="S80" s="285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86"/>
      <c r="R81" s="287"/>
      <c r="S81" s="288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89"/>
      <c r="R82" s="290"/>
      <c r="S82" s="291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74"/>
      <c r="R83" s="274"/>
      <c r="S83" s="274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69"/>
      <c r="R84" s="269"/>
      <c r="S84" s="269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69"/>
      <c r="R85" s="269"/>
      <c r="S85" s="269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74"/>
      <c r="R86" s="274"/>
      <c r="S86" s="274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74"/>
      <c r="R87" s="274"/>
      <c r="S87" s="274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74"/>
      <c r="R88" s="274"/>
      <c r="S88" s="274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96"/>
      <c r="R89" s="297"/>
      <c r="S89" s="298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84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2021-06-07(월) 오전 00:00</v>
      </c>
      <c r="C96" s="312"/>
      <c r="D96" s="271" t="str">
        <f>TEXT($G$1, "[$-ko-KR]yyyy-mm-dd(ddd) ") &amp; "오후 14:00"</f>
        <v>2021-06-07(월) 오후 14:00</v>
      </c>
      <c r="E96" s="272"/>
      <c r="F96" s="273"/>
      <c r="G96" s="271" t="str">
        <f>TEXT($G$1, "[$-ko-KR]yyyy-mm-dd(ddd) ") &amp; "오후 19:00"</f>
        <v>2021-06-07(월) 오후 19:00</v>
      </c>
      <c r="H96" s="272"/>
      <c r="I96" s="273"/>
      <c r="J96" s="271" t="str">
        <f>TEXT($G$1, "[$-ko-KR]yyyy-mm-dd(ddd) ") &amp; "오후 21:00"</f>
        <v>2021-06-07(월) 오후 21:00</v>
      </c>
      <c r="K96" s="272"/>
      <c r="L96" s="273"/>
      <c r="M96" s="271" t="str">
        <f>TEXT($G$1+1, "[$-ko-KR]yyyy-mm-dd(ddd) ") &amp; "오전 00:00"</f>
        <v>2021-06-08(화)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69"/>
      <c r="R98" s="269"/>
      <c r="S98" s="269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69"/>
      <c r="R99" s="269"/>
      <c r="S99" s="269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74"/>
      <c r="R100" s="274"/>
      <c r="S100" s="274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74"/>
      <c r="R101" s="274"/>
      <c r="S101" s="274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74"/>
      <c r="R102" s="274"/>
      <c r="S102" s="274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74"/>
      <c r="R103" s="274"/>
      <c r="S103" s="274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74"/>
      <c r="R104" s="274"/>
      <c r="S104" s="274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74"/>
      <c r="R105" s="274"/>
      <c r="S105" s="274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83"/>
      <c r="R107" s="284"/>
      <c r="S107" s="285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86"/>
      <c r="R108" s="287"/>
      <c r="S108" s="288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89"/>
      <c r="R109" s="290"/>
      <c r="S109" s="291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74"/>
      <c r="R110" s="274"/>
      <c r="S110" s="274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69"/>
      <c r="R111" s="269"/>
      <c r="S111" s="269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69"/>
      <c r="R112" s="269"/>
      <c r="S112" s="269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74"/>
      <c r="R113" s="274"/>
      <c r="S113" s="274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74"/>
      <c r="R114" s="274"/>
      <c r="S114" s="274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74"/>
      <c r="R115" s="274"/>
      <c r="S115" s="274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96"/>
      <c r="R116" s="297"/>
      <c r="S116" s="298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84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2021-06-07(월) 오전 00:00</v>
      </c>
      <c r="C123" s="312"/>
      <c r="D123" s="271" t="str">
        <f>TEXT($G$1, "[$-ko-KR]yyyy-mm-dd(ddd) ") &amp; "오후 14:00"</f>
        <v>2021-06-07(월) 오후 14:00</v>
      </c>
      <c r="E123" s="272"/>
      <c r="F123" s="273"/>
      <c r="G123" s="271" t="str">
        <f>TEXT($G$1, "[$-ko-KR]yyyy-mm-dd(ddd) ") &amp; "오후 19:00"</f>
        <v>2021-06-07(월) 오후 19:00</v>
      </c>
      <c r="H123" s="272"/>
      <c r="I123" s="273"/>
      <c r="J123" s="271" t="str">
        <f>TEXT($G$1, "[$-ko-KR]yyyy-mm-dd(ddd) ") &amp; "오후 21:00"</f>
        <v>2021-06-07(월) 오후 21:00</v>
      </c>
      <c r="K123" s="272"/>
      <c r="L123" s="273"/>
      <c r="M123" s="271" t="str">
        <f>TEXT($G$1+1, "[$-ko-KR]yyyy-mm-dd(ddd) ") &amp; "오전 00:00"</f>
        <v>2021-06-08(화)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69"/>
      <c r="R125" s="269"/>
      <c r="S125" s="269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69"/>
      <c r="R126" s="269"/>
      <c r="S126" s="269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74"/>
      <c r="R127" s="274"/>
      <c r="S127" s="274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74"/>
      <c r="R128" s="274"/>
      <c r="S128" s="274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74"/>
      <c r="R129" s="274"/>
      <c r="S129" s="274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74"/>
      <c r="R130" s="274"/>
      <c r="S130" s="274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74"/>
      <c r="R131" s="274"/>
      <c r="S131" s="274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74"/>
      <c r="R132" s="274"/>
      <c r="S132" s="274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83"/>
      <c r="R134" s="284"/>
      <c r="S134" s="285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86"/>
      <c r="R135" s="287"/>
      <c r="S135" s="288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89"/>
      <c r="R136" s="290"/>
      <c r="S136" s="291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74"/>
      <c r="R137" s="274"/>
      <c r="S137" s="274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69"/>
      <c r="R138" s="269"/>
      <c r="S138" s="269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69"/>
      <c r="R139" s="269"/>
      <c r="S139" s="269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74"/>
      <c r="R140" s="274"/>
      <c r="S140" s="274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74"/>
      <c r="R141" s="274"/>
      <c r="S141" s="274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74"/>
      <c r="R142" s="274"/>
      <c r="S142" s="274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96"/>
      <c r="R143" s="297"/>
      <c r="S143" s="298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84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2021-06-07(월) 오전 00:00</v>
      </c>
      <c r="C150" s="312"/>
      <c r="D150" s="271" t="str">
        <f>TEXT($G$1, "[$-ko-KR]yyyy-mm-dd(ddd) ") &amp; "오후 14:00"</f>
        <v>2021-06-07(월) 오후 14:00</v>
      </c>
      <c r="E150" s="272"/>
      <c r="F150" s="273"/>
      <c r="G150" s="271" t="str">
        <f>TEXT($G$1, "[$-ko-KR]yyyy-mm-dd(ddd) ") &amp; "오후 19:00"</f>
        <v>2021-06-07(월) 오후 19:00</v>
      </c>
      <c r="H150" s="272"/>
      <c r="I150" s="273"/>
      <c r="J150" s="271" t="str">
        <f>TEXT($G$1, "[$-ko-KR]yyyy-mm-dd(ddd) ") &amp; "오후 21:00"</f>
        <v>2021-06-07(월) 오후 21:00</v>
      </c>
      <c r="K150" s="272"/>
      <c r="L150" s="273"/>
      <c r="M150" s="271" t="str">
        <f>TEXT($G$1+1, "[$-ko-KR]yyyy-mm-dd(ddd) ") &amp; "오전 00:00"</f>
        <v>2021-06-08(화)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69"/>
      <c r="R152" s="269"/>
      <c r="S152" s="269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9"/>
      <c r="R153" s="269"/>
      <c r="S153" s="269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74"/>
      <c r="R154" s="274"/>
      <c r="S154" s="274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74"/>
      <c r="R155" s="274"/>
      <c r="S155" s="274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74"/>
      <c r="R156" s="274"/>
      <c r="S156" s="274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74"/>
      <c r="R157" s="274"/>
      <c r="S157" s="274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74"/>
      <c r="R158" s="274"/>
      <c r="S158" s="274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74"/>
      <c r="R159" s="274"/>
      <c r="S159" s="274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83"/>
      <c r="R161" s="284"/>
      <c r="S161" s="285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86"/>
      <c r="R162" s="287"/>
      <c r="S162" s="288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89"/>
      <c r="R163" s="290"/>
      <c r="S163" s="291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74"/>
      <c r="R164" s="274"/>
      <c r="S164" s="274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69"/>
      <c r="R165" s="269"/>
      <c r="S165" s="269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69"/>
      <c r="R166" s="269"/>
      <c r="S166" s="269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74"/>
      <c r="R167" s="274"/>
      <c r="S167" s="274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74"/>
      <c r="R168" s="274"/>
      <c r="S168" s="274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74"/>
      <c r="R169" s="274"/>
      <c r="S169" s="274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96"/>
      <c r="R170" s="297"/>
      <c r="S170" s="298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84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2021-06-07(월) 오전 00:00</v>
      </c>
      <c r="C177" s="312"/>
      <c r="D177" s="271" t="str">
        <f>TEXT($G$1, "[$-ko-KR]yyyy-mm-dd(ddd) ") &amp; "오후 14:00"</f>
        <v>2021-06-07(월) 오후 14:00</v>
      </c>
      <c r="E177" s="272"/>
      <c r="F177" s="273"/>
      <c r="G177" s="271" t="str">
        <f>TEXT($G$1, "[$-ko-KR]yyyy-mm-dd(ddd) ") &amp; "오후 19:00"</f>
        <v>2021-06-07(월) 오후 19:00</v>
      </c>
      <c r="H177" s="272"/>
      <c r="I177" s="273"/>
      <c r="J177" s="271" t="str">
        <f>TEXT($G$1, "[$-ko-KR]yyyy-mm-dd(ddd) ") &amp; "오후 21:00"</f>
        <v>2021-06-07(월) 오후 21:00</v>
      </c>
      <c r="K177" s="272"/>
      <c r="L177" s="273"/>
      <c r="M177" s="271" t="str">
        <f>TEXT($G$1+1, "[$-ko-KR]yyyy-mm-dd(ddd) ") &amp; "오전 00:00"</f>
        <v>2021-06-08(화)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69"/>
      <c r="R179" s="269"/>
      <c r="S179" s="269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69"/>
      <c r="R180" s="269"/>
      <c r="S180" s="269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74"/>
      <c r="R181" s="274"/>
      <c r="S181" s="274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74"/>
      <c r="R182" s="274"/>
      <c r="S182" s="274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74"/>
      <c r="R183" s="274"/>
      <c r="S183" s="274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74"/>
      <c r="R184" s="274"/>
      <c r="S184" s="274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74"/>
      <c r="R185" s="274"/>
      <c r="S185" s="274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74"/>
      <c r="R186" s="274"/>
      <c r="S186" s="274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83"/>
      <c r="R188" s="284"/>
      <c r="S188" s="285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86"/>
      <c r="R189" s="287"/>
      <c r="S189" s="288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89"/>
      <c r="R190" s="290"/>
      <c r="S190" s="291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74"/>
      <c r="R191" s="274"/>
      <c r="S191" s="274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69"/>
      <c r="R192" s="269"/>
      <c r="S192" s="269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69"/>
      <c r="R193" s="269"/>
      <c r="S193" s="269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74"/>
      <c r="R194" s="274"/>
      <c r="S194" s="274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74"/>
      <c r="R195" s="274"/>
      <c r="S195" s="274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74"/>
      <c r="R196" s="274"/>
      <c r="S196" s="274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96"/>
      <c r="R197" s="297"/>
      <c r="S197" s="298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61" priority="157">
      <formula>AND($N17 &gt; 0, ISNUMBER($N17))</formula>
    </cfRule>
    <cfRule type="expression" dxfId="2860" priority="158">
      <formula>AND($N17 = 0 * ISNUMBER($N17))</formula>
    </cfRule>
    <cfRule type="expression" dxfId="2859" priority="159">
      <formula>AND($N17 &lt; 0, ISNUMBER($N17))</formula>
    </cfRule>
  </conditionalFormatting>
  <conditionalFormatting sqref="A17:F36">
    <cfRule type="expression" dxfId="2858" priority="166">
      <formula>AND($E17 &gt; 0, ISNUMBER($E17))</formula>
    </cfRule>
    <cfRule type="expression" dxfId="2857" priority="167">
      <formula>AND($E17 = 0 * ISNUMBER($E17))</formula>
    </cfRule>
    <cfRule type="expression" dxfId="2856" priority="168">
      <formula>AND($E17 &lt; 0, ISNUMBER($E17))</formula>
    </cfRule>
  </conditionalFormatting>
  <conditionalFormatting sqref="A17:C36 G17:I36">
    <cfRule type="expression" dxfId="2855" priority="163">
      <formula>AND($H17 &gt; 0, ISNUMBER($H17))</formula>
    </cfRule>
    <cfRule type="expression" dxfId="2854" priority="164">
      <formula>AND($H17 = 0 * ISNUMBER($H17))</formula>
    </cfRule>
    <cfRule type="expression" dxfId="2853" priority="165">
      <formula>AND($H17 &lt; 0, ISNUMBER($H17))</formula>
    </cfRule>
  </conditionalFormatting>
  <conditionalFormatting sqref="A17:C36 J17:L36">
    <cfRule type="expression" dxfId="2852" priority="160">
      <formula>AND($K17 &gt; 0, ISNUMBER($K17))</formula>
    </cfRule>
    <cfRule type="expression" dxfId="2851" priority="161">
      <formula>AND($K17 = 0 * ISNUMBER($K17))</formula>
    </cfRule>
    <cfRule type="expression" dxfId="2850" priority="162">
      <formula>AND($K17 &lt; 0, ISNUMBER($K17))</formula>
    </cfRule>
  </conditionalFormatting>
  <conditionalFormatting sqref="D15:F16 E37:F37">
    <cfRule type="expression" dxfId="2849" priority="154">
      <formula>$E$37 &gt; 0</formula>
    </cfRule>
    <cfRule type="expression" dxfId="2848" priority="155">
      <formula>$E$37 = 0</formula>
    </cfRule>
    <cfRule type="expression" dxfId="2847" priority="156">
      <formula>$E$37 &lt; 0</formula>
    </cfRule>
  </conditionalFormatting>
  <conditionalFormatting sqref="G15:I16 H37:I37">
    <cfRule type="expression" dxfId="2846" priority="151">
      <formula>$H$37 &gt; 0</formula>
    </cfRule>
    <cfRule type="expression" dxfId="2845" priority="152">
      <formula>$H$37 = 0</formula>
    </cfRule>
    <cfRule type="expression" dxfId="2844" priority="153">
      <formula>$H$37 &lt; 0</formula>
    </cfRule>
  </conditionalFormatting>
  <conditionalFormatting sqref="J15:L16 K37:L37">
    <cfRule type="expression" dxfId="2843" priority="148">
      <formula>$K$37 &gt; 0</formula>
    </cfRule>
    <cfRule type="expression" dxfId="2842" priority="149">
      <formula>$K$37 = 0</formula>
    </cfRule>
    <cfRule type="expression" dxfId="2841" priority="150">
      <formula>$K$37 &lt; 0</formula>
    </cfRule>
  </conditionalFormatting>
  <conditionalFormatting sqref="M15:O16 N37:O37">
    <cfRule type="expression" dxfId="2840" priority="145">
      <formula>$N$37 &gt; 0</formula>
    </cfRule>
    <cfRule type="expression" dxfId="2839" priority="146">
      <formula>$N$37 = 0</formula>
    </cfRule>
    <cfRule type="expression" dxfId="2838" priority="147">
      <formula>$N$37 &lt; 0</formula>
    </cfRule>
  </conditionalFormatting>
  <conditionalFormatting sqref="A44:C63 M44:O63">
    <cfRule type="expression" dxfId="2837" priority="133">
      <formula>AND($N44 &gt; 0, ISNUMBER($N44))</formula>
    </cfRule>
    <cfRule type="expression" dxfId="2836" priority="134">
      <formula>AND($N44 = 0 * ISNUMBER($N44))</formula>
    </cfRule>
    <cfRule type="expression" dxfId="2835" priority="135">
      <formula>AND($N44 &lt; 0, ISNUMBER($N44))</formula>
    </cfRule>
  </conditionalFormatting>
  <conditionalFormatting sqref="A44:F63">
    <cfRule type="expression" dxfId="2834" priority="142">
      <formula>AND($E44 &gt; 0, ISNUMBER($E44))</formula>
    </cfRule>
    <cfRule type="expression" dxfId="2833" priority="143">
      <formula>AND($E44 = 0 * ISNUMBER($E44))</formula>
    </cfRule>
    <cfRule type="expression" dxfId="2832" priority="144">
      <formula>AND($E44 &lt; 0, ISNUMBER($E44))</formula>
    </cfRule>
  </conditionalFormatting>
  <conditionalFormatting sqref="A44:C63 G44:I63">
    <cfRule type="expression" dxfId="2831" priority="139">
      <formula>AND($H44 &gt; 0, ISNUMBER($H44))</formula>
    </cfRule>
    <cfRule type="expression" dxfId="2830" priority="140">
      <formula>AND($H44 = 0 * ISNUMBER($H44))</formula>
    </cfRule>
    <cfRule type="expression" dxfId="2829" priority="141">
      <formula>AND($H44 &lt; 0, ISNUMBER($H44))</formula>
    </cfRule>
  </conditionalFormatting>
  <conditionalFormatting sqref="A44:C63 J44:L63">
    <cfRule type="expression" dxfId="2828" priority="136">
      <formula>AND($K44 &gt; 0, ISNUMBER($K44))</formula>
    </cfRule>
    <cfRule type="expression" dxfId="2827" priority="137">
      <formula>AND($K44 = 0 * ISNUMBER($K44))</formula>
    </cfRule>
    <cfRule type="expression" dxfId="2826" priority="138">
      <formula>AND($K44 &lt; 0, ISNUMBER($K44))</formula>
    </cfRule>
  </conditionalFormatting>
  <conditionalFormatting sqref="D42:F43 E64:F64">
    <cfRule type="expression" dxfId="2825" priority="130">
      <formula>$E$64 &gt; 0</formula>
    </cfRule>
    <cfRule type="expression" dxfId="2824" priority="131">
      <formula>$E$64 = 0</formula>
    </cfRule>
    <cfRule type="expression" dxfId="2823" priority="132">
      <formula>$E$64 &lt; 0</formula>
    </cfRule>
  </conditionalFormatting>
  <conditionalFormatting sqref="G42:I43 H64:I64">
    <cfRule type="expression" dxfId="2822" priority="127">
      <formula>$H$64 &gt; 0</formula>
    </cfRule>
    <cfRule type="expression" dxfId="2821" priority="128">
      <formula>$H$64 = 0</formula>
    </cfRule>
    <cfRule type="expression" dxfId="2820" priority="129">
      <formula>$H$64 &lt; 0</formula>
    </cfRule>
  </conditionalFormatting>
  <conditionalFormatting sqref="J42:L43 K64:L64">
    <cfRule type="expression" dxfId="2819" priority="124">
      <formula>$K$64 &gt; 0</formula>
    </cfRule>
    <cfRule type="expression" dxfId="2818" priority="125">
      <formula>$K$64 = 0</formula>
    </cfRule>
    <cfRule type="expression" dxfId="2817" priority="126">
      <formula>$K$64 &lt; 0</formula>
    </cfRule>
  </conditionalFormatting>
  <conditionalFormatting sqref="M42:O43 N64:O64">
    <cfRule type="expression" dxfId="2816" priority="121">
      <formula>$N$64 &gt; 0</formula>
    </cfRule>
    <cfRule type="expression" dxfId="2815" priority="122">
      <formula>$N$64 = 0</formula>
    </cfRule>
    <cfRule type="expression" dxfId="2814" priority="123">
      <formula>$N$64 &lt; 0</formula>
    </cfRule>
  </conditionalFormatting>
  <conditionalFormatting sqref="A71:C90 M71:O90">
    <cfRule type="expression" dxfId="2813" priority="109">
      <formula>AND($N71 &gt; 0, ISNUMBER($N71))</formula>
    </cfRule>
    <cfRule type="expression" dxfId="2812" priority="110">
      <formula>AND($N71 = 0 * ISNUMBER($N71))</formula>
    </cfRule>
    <cfRule type="expression" dxfId="2811" priority="111">
      <formula>AND($N71 &lt; 0, ISNUMBER($N71))</formula>
    </cfRule>
  </conditionalFormatting>
  <conditionalFormatting sqref="A71:F90">
    <cfRule type="expression" dxfId="2810" priority="118">
      <formula>AND($E71 &gt; 0, ISNUMBER($E71))</formula>
    </cfRule>
    <cfRule type="expression" dxfId="2809" priority="119">
      <formula>AND($E71 = 0 * ISNUMBER($E71))</formula>
    </cfRule>
    <cfRule type="expression" dxfId="2808" priority="120">
      <formula>AND($E71 &lt; 0, ISNUMBER($E71))</formula>
    </cfRule>
  </conditionalFormatting>
  <conditionalFormatting sqref="A71:C90 G71:I90">
    <cfRule type="expression" dxfId="2807" priority="115">
      <formula>AND($H71 &gt; 0, ISNUMBER($H71))</formula>
    </cfRule>
    <cfRule type="expression" dxfId="2806" priority="116">
      <formula>AND($H71 = 0 * ISNUMBER($H71))</formula>
    </cfRule>
    <cfRule type="expression" dxfId="2805" priority="117">
      <formula>AND($H71 &lt; 0, ISNUMBER($H71))</formula>
    </cfRule>
  </conditionalFormatting>
  <conditionalFormatting sqref="A71:C90 J71:L90">
    <cfRule type="expression" dxfId="2804" priority="112">
      <formula>AND($K71 &gt; 0, ISNUMBER($K71))</formula>
    </cfRule>
    <cfRule type="expression" dxfId="2803" priority="113">
      <formula>AND($K71 = 0 * ISNUMBER($K71))</formula>
    </cfRule>
    <cfRule type="expression" dxfId="2802" priority="114">
      <formula>AND($K71 &lt; 0, ISNUMBER($K71))</formula>
    </cfRule>
  </conditionalFormatting>
  <conditionalFormatting sqref="D69:F70 E91:F91">
    <cfRule type="expression" dxfId="2801" priority="106">
      <formula>$E$91 &gt; 0</formula>
    </cfRule>
    <cfRule type="expression" dxfId="2800" priority="107">
      <formula>$E$91 = 0</formula>
    </cfRule>
    <cfRule type="expression" dxfId="2799" priority="108">
      <formula>$E$91 &lt; 0</formula>
    </cfRule>
  </conditionalFormatting>
  <conditionalFormatting sqref="G69:I70 H91:I91">
    <cfRule type="expression" dxfId="2798" priority="103">
      <formula>$H$91 &gt; 0</formula>
    </cfRule>
    <cfRule type="expression" dxfId="2797" priority="104">
      <formula>$H$91 = 0</formula>
    </cfRule>
    <cfRule type="expression" dxfId="2796" priority="105">
      <formula>$H$91 &lt; 0</formula>
    </cfRule>
  </conditionalFormatting>
  <conditionalFormatting sqref="J69:L70 K91:L91">
    <cfRule type="expression" dxfId="2795" priority="100">
      <formula>$K$91 &gt; 0</formula>
    </cfRule>
    <cfRule type="expression" dxfId="2794" priority="101">
      <formula>$K$91 = 0</formula>
    </cfRule>
    <cfRule type="expression" dxfId="2793" priority="102">
      <formula>$K$91 &lt; 0</formula>
    </cfRule>
  </conditionalFormatting>
  <conditionalFormatting sqref="M69:O70 N91:O91">
    <cfRule type="expression" dxfId="2792" priority="97">
      <formula>$N$91 &gt; 0</formula>
    </cfRule>
    <cfRule type="expression" dxfId="2791" priority="98">
      <formula>$N$91 = 0</formula>
    </cfRule>
    <cfRule type="expression" dxfId="2790" priority="99">
      <formula>$N$91 &lt; 0</formula>
    </cfRule>
  </conditionalFormatting>
  <conditionalFormatting sqref="A98:C117 M98:O117">
    <cfRule type="expression" dxfId="2789" priority="85">
      <formula>AND($N98 &gt; 0, ISNUMBER($N98))</formula>
    </cfRule>
    <cfRule type="expression" dxfId="2788" priority="86">
      <formula>AND($N98 = 0 * ISNUMBER($N98))</formula>
    </cfRule>
    <cfRule type="expression" dxfId="2787" priority="87">
      <formula>AND($N98 &lt; 0, ISNUMBER($N98))</formula>
    </cfRule>
  </conditionalFormatting>
  <conditionalFormatting sqref="A98:F117">
    <cfRule type="expression" dxfId="2786" priority="94">
      <formula>AND($E98 &gt; 0, ISNUMBER($E98))</formula>
    </cfRule>
    <cfRule type="expression" dxfId="2785" priority="95">
      <formula>AND($E98 = 0 * ISNUMBER($E98))</formula>
    </cfRule>
    <cfRule type="expression" dxfId="2784" priority="96">
      <formula>AND($E98 &lt; 0, ISNUMBER($E98))</formula>
    </cfRule>
  </conditionalFormatting>
  <conditionalFormatting sqref="A98:C117 G98:I117">
    <cfRule type="expression" dxfId="2783" priority="91">
      <formula>AND($H98 &gt; 0, ISNUMBER($H98))</formula>
    </cfRule>
    <cfRule type="expression" dxfId="2782" priority="92">
      <formula>AND($H98 = 0 * ISNUMBER($H98))</formula>
    </cfRule>
    <cfRule type="expression" dxfId="2781" priority="93">
      <formula>AND($H98 &lt; 0, ISNUMBER($H98))</formula>
    </cfRule>
  </conditionalFormatting>
  <conditionalFormatting sqref="A98:C117 J98:L117">
    <cfRule type="expression" dxfId="2780" priority="88">
      <formula>AND($K98 &gt; 0, ISNUMBER($K98))</formula>
    </cfRule>
    <cfRule type="expression" dxfId="2779" priority="89">
      <formula>AND($K98 = 0 * ISNUMBER($K98))</formula>
    </cfRule>
    <cfRule type="expression" dxfId="2778" priority="90">
      <formula>AND($K98 &lt; 0, ISNUMBER($K98))</formula>
    </cfRule>
  </conditionalFormatting>
  <conditionalFormatting sqref="D96:F97 E118:F118">
    <cfRule type="expression" dxfId="2777" priority="82">
      <formula>$E$118 &gt; 0</formula>
    </cfRule>
    <cfRule type="expression" dxfId="2776" priority="83">
      <formula>$E$118 = 0</formula>
    </cfRule>
    <cfRule type="expression" dxfId="2775" priority="84">
      <formula>$E$118 &lt; 0</formula>
    </cfRule>
  </conditionalFormatting>
  <conditionalFormatting sqref="G96:I97 H118:I118">
    <cfRule type="expression" dxfId="2774" priority="79">
      <formula>$H$118 &gt; 0</formula>
    </cfRule>
    <cfRule type="expression" dxfId="2773" priority="80">
      <formula>$H$118 = 0</formula>
    </cfRule>
    <cfRule type="expression" dxfId="2772" priority="81">
      <formula>$H$118 &lt; 0</formula>
    </cfRule>
  </conditionalFormatting>
  <conditionalFormatting sqref="J96:L97 K118:L118">
    <cfRule type="expression" dxfId="2771" priority="76">
      <formula>$K$118 &gt; 0</formula>
    </cfRule>
    <cfRule type="expression" dxfId="2770" priority="77">
      <formula>$K$118 = 0</formula>
    </cfRule>
    <cfRule type="expression" dxfId="2769" priority="78">
      <formula>$K$118 &lt; 0</formula>
    </cfRule>
  </conditionalFormatting>
  <conditionalFormatting sqref="M96:O97 N118:O118">
    <cfRule type="expression" dxfId="2768" priority="73">
      <formula>$N$118 &gt; 0</formula>
    </cfRule>
    <cfRule type="expression" dxfId="2767" priority="74">
      <formula>$N$118 = 0</formula>
    </cfRule>
    <cfRule type="expression" dxfId="2766" priority="75">
      <formula>$N$118 &lt; 0</formula>
    </cfRule>
  </conditionalFormatting>
  <conditionalFormatting sqref="A125:C144 M125:O144">
    <cfRule type="expression" dxfId="2765" priority="61">
      <formula>AND($N125 &gt; 0, ISNUMBER($N125))</formula>
    </cfRule>
    <cfRule type="expression" dxfId="2764" priority="62">
      <formula>AND($N125 = 0 * ISNUMBER($N125))</formula>
    </cfRule>
    <cfRule type="expression" dxfId="2763" priority="63">
      <formula>AND($N125 &lt; 0, ISNUMBER($N125))</formula>
    </cfRule>
  </conditionalFormatting>
  <conditionalFormatting sqref="A125:F144">
    <cfRule type="expression" dxfId="2762" priority="70">
      <formula>AND($E125 &gt; 0, ISNUMBER($E125))</formula>
    </cfRule>
    <cfRule type="expression" dxfId="2761" priority="71">
      <formula>AND($E125 = 0 * ISNUMBER($E125))</formula>
    </cfRule>
    <cfRule type="expression" dxfId="2760" priority="72">
      <formula>AND($E125 &lt; 0, ISNUMBER($E125))</formula>
    </cfRule>
  </conditionalFormatting>
  <conditionalFormatting sqref="A125:C144 G125:I144">
    <cfRule type="expression" dxfId="2759" priority="67">
      <formula>AND($H125 &gt; 0, ISNUMBER($H125))</formula>
    </cfRule>
    <cfRule type="expression" dxfId="2758" priority="68">
      <formula>AND($H125 = 0 * ISNUMBER($H125))</formula>
    </cfRule>
    <cfRule type="expression" dxfId="2757" priority="69">
      <formula>AND($H125 &lt; 0, ISNUMBER($H125))</formula>
    </cfRule>
  </conditionalFormatting>
  <conditionalFormatting sqref="A125:C144 J125:L144">
    <cfRule type="expression" dxfId="2756" priority="64">
      <formula>AND($K125 &gt; 0, ISNUMBER($K125))</formula>
    </cfRule>
    <cfRule type="expression" dxfId="2755" priority="65">
      <formula>AND($K125 = 0 * ISNUMBER($K125))</formula>
    </cfRule>
    <cfRule type="expression" dxfId="2754" priority="66">
      <formula>AND($K125 &lt; 0, ISNUMBER($K125))</formula>
    </cfRule>
  </conditionalFormatting>
  <conditionalFormatting sqref="D123:F124 E145:F145">
    <cfRule type="expression" dxfId="2753" priority="58">
      <formula>$E$145 &gt; 0</formula>
    </cfRule>
    <cfRule type="expression" dxfId="2752" priority="59">
      <formula>$E$145 = 0</formula>
    </cfRule>
    <cfRule type="expression" dxfId="2751" priority="60">
      <formula>$E$145 &lt; 0</formula>
    </cfRule>
  </conditionalFormatting>
  <conditionalFormatting sqref="G123:I124 H145:I145">
    <cfRule type="expression" dxfId="2750" priority="55">
      <formula>$H$145 &gt; 0</formula>
    </cfRule>
    <cfRule type="expression" dxfId="2749" priority="56">
      <formula>$H$145 = 0</formula>
    </cfRule>
    <cfRule type="expression" dxfId="2748" priority="57">
      <formula>$H$145 &lt; 0</formula>
    </cfRule>
  </conditionalFormatting>
  <conditionalFormatting sqref="J123:L124 K145:L145">
    <cfRule type="expression" dxfId="2747" priority="52">
      <formula>$K$145 &gt; 0</formula>
    </cfRule>
    <cfRule type="expression" dxfId="2746" priority="53">
      <formula>$K$145 = 0</formula>
    </cfRule>
    <cfRule type="expression" dxfId="2745" priority="54">
      <formula>$K$145 &lt; 0</formula>
    </cfRule>
  </conditionalFormatting>
  <conditionalFormatting sqref="M123:O124 N145:O145">
    <cfRule type="expression" dxfId="2744" priority="49">
      <formula>$N$145 &gt; 0</formula>
    </cfRule>
    <cfRule type="expression" dxfId="2743" priority="50">
      <formula>$N$145 = 0</formula>
    </cfRule>
    <cfRule type="expression" dxfId="2742" priority="51">
      <formula>$N$145 &lt; 0</formula>
    </cfRule>
  </conditionalFormatting>
  <conditionalFormatting sqref="A152:C171 M152:O171">
    <cfRule type="expression" dxfId="2741" priority="37">
      <formula>AND($N152 &gt; 0, ISNUMBER($N152))</formula>
    </cfRule>
    <cfRule type="expression" dxfId="2740" priority="38">
      <formula>AND($N152 = 0 * ISNUMBER($N152))</formula>
    </cfRule>
    <cfRule type="expression" dxfId="2739" priority="39">
      <formula>AND($N152 &lt; 0, ISNUMBER($N152))</formula>
    </cfRule>
  </conditionalFormatting>
  <conditionalFormatting sqref="A152:F171">
    <cfRule type="expression" dxfId="2738" priority="46">
      <formula>AND($E152 &gt; 0, ISNUMBER($E152))</formula>
    </cfRule>
    <cfRule type="expression" dxfId="2737" priority="47">
      <formula>AND($E152 = 0 * ISNUMBER($E152))</formula>
    </cfRule>
    <cfRule type="expression" dxfId="2736" priority="48">
      <formula>AND($E152 &lt; 0, ISNUMBER($E152))</formula>
    </cfRule>
  </conditionalFormatting>
  <conditionalFormatting sqref="A152:C171 G152:I171">
    <cfRule type="expression" dxfId="2735" priority="43">
      <formula>AND($H152 &gt; 0, ISNUMBER($H152))</formula>
    </cfRule>
    <cfRule type="expression" dxfId="2734" priority="44">
      <formula>AND($H152 = 0 * ISNUMBER($H152))</formula>
    </cfRule>
    <cfRule type="expression" dxfId="2733" priority="45">
      <formula>AND($H152 &lt; 0, ISNUMBER($H152))</formula>
    </cfRule>
  </conditionalFormatting>
  <conditionalFormatting sqref="A152:C171 J152:L171">
    <cfRule type="expression" dxfId="2732" priority="40">
      <formula>AND($K152 &gt; 0, ISNUMBER($K152))</formula>
    </cfRule>
    <cfRule type="expression" dxfId="2731" priority="41">
      <formula>AND($K152 = 0 * ISNUMBER($K152))</formula>
    </cfRule>
    <cfRule type="expression" dxfId="2730" priority="42">
      <formula>AND($K152 &lt; 0, ISNUMBER($K152))</formula>
    </cfRule>
  </conditionalFormatting>
  <conditionalFormatting sqref="D150:F151 E172:F172">
    <cfRule type="expression" dxfId="2729" priority="34">
      <formula>$E$172 &gt; 0</formula>
    </cfRule>
    <cfRule type="expression" dxfId="2728" priority="35">
      <formula>$E$172 = 0</formula>
    </cfRule>
    <cfRule type="expression" dxfId="2727" priority="36">
      <formula>$E$172 &lt; 0</formula>
    </cfRule>
  </conditionalFormatting>
  <conditionalFormatting sqref="G150:I151 H172:I172">
    <cfRule type="expression" dxfId="2726" priority="31">
      <formula>$H$172 &gt; 0</formula>
    </cfRule>
    <cfRule type="expression" dxfId="2725" priority="32">
      <formula>$H$172 = 0</formula>
    </cfRule>
    <cfRule type="expression" dxfId="2724" priority="33">
      <formula>$H$172 &lt; 0</formula>
    </cfRule>
  </conditionalFormatting>
  <conditionalFormatting sqref="J150:L151 K172:L172">
    <cfRule type="expression" dxfId="2723" priority="28">
      <formula>$K$172 &gt; 0</formula>
    </cfRule>
    <cfRule type="expression" dxfId="2722" priority="29">
      <formula>$K$172 = 0</formula>
    </cfRule>
    <cfRule type="expression" dxfId="2721" priority="30">
      <formula>$K$172 &lt; 0</formula>
    </cfRule>
  </conditionalFormatting>
  <conditionalFormatting sqref="M150:O151 N172:O172">
    <cfRule type="expression" dxfId="2720" priority="25">
      <formula>$N$172 &gt; 0</formula>
    </cfRule>
    <cfRule type="expression" dxfId="2719" priority="26">
      <formula>$N$172 = 0</formula>
    </cfRule>
    <cfRule type="expression" dxfId="2718" priority="27">
      <formula>$N$172 &lt; 0</formula>
    </cfRule>
  </conditionalFormatting>
  <conditionalFormatting sqref="A179:C198 M179:O198">
    <cfRule type="expression" dxfId="2717" priority="13">
      <formula>AND($N179 &gt; 0, ISNUMBER($N179))</formula>
    </cfRule>
    <cfRule type="expression" dxfId="2716" priority="14">
      <formula>AND($N179 = 0 * ISNUMBER($N179))</formula>
    </cfRule>
    <cfRule type="expression" dxfId="2715" priority="15">
      <formula>AND($N179 &lt; 0, ISNUMBER($N179))</formula>
    </cfRule>
  </conditionalFormatting>
  <conditionalFormatting sqref="A179:F198">
    <cfRule type="expression" dxfId="2714" priority="22">
      <formula>AND($E179 &gt; 0, ISNUMBER($E179))</formula>
    </cfRule>
    <cfRule type="expression" dxfId="2713" priority="23">
      <formula>AND($E179 = 0 * ISNUMBER($E179))</formula>
    </cfRule>
    <cfRule type="expression" dxfId="2712" priority="24">
      <formula>AND($E179 &lt; 0, ISNUMBER($E179))</formula>
    </cfRule>
  </conditionalFormatting>
  <conditionalFormatting sqref="A179:C198 G179:I198">
    <cfRule type="expression" dxfId="2711" priority="19">
      <formula>AND($H179 &gt; 0, ISNUMBER($H179))</formula>
    </cfRule>
    <cfRule type="expression" dxfId="2710" priority="20">
      <formula>AND($H179 = 0 * ISNUMBER($H179))</formula>
    </cfRule>
    <cfRule type="expression" dxfId="2709" priority="21">
      <formula>AND($H179 &lt; 0, ISNUMBER($H179))</formula>
    </cfRule>
  </conditionalFormatting>
  <conditionalFormatting sqref="A179:C198 J179:L198">
    <cfRule type="expression" dxfId="2708" priority="16">
      <formula>AND($K179 &gt; 0, ISNUMBER($K179))</formula>
    </cfRule>
    <cfRule type="expression" dxfId="2707" priority="17">
      <formula>AND($K179 = 0 * ISNUMBER($K179))</formula>
    </cfRule>
    <cfRule type="expression" dxfId="2706" priority="18">
      <formula>AND($K179 &lt; 0, ISNUMBER($K179))</formula>
    </cfRule>
  </conditionalFormatting>
  <conditionalFormatting sqref="D177:F178 E199:F199">
    <cfRule type="expression" dxfId="2705" priority="10">
      <formula>$E$199 &gt; 0</formula>
    </cfRule>
    <cfRule type="expression" dxfId="2704" priority="11">
      <formula>$E$199 = 0</formula>
    </cfRule>
    <cfRule type="expression" dxfId="2703" priority="12">
      <formula>$E$199 &lt; 0</formula>
    </cfRule>
  </conditionalFormatting>
  <conditionalFormatting sqref="G177:I178 H199:I199">
    <cfRule type="expression" dxfId="2702" priority="7">
      <formula>$H$199 &gt; 0</formula>
    </cfRule>
    <cfRule type="expression" dxfId="2701" priority="8">
      <formula>$H$199 = 0</formula>
    </cfRule>
    <cfRule type="expression" dxfId="2700" priority="9">
      <formula>$H$199 &lt; 0</formula>
    </cfRule>
  </conditionalFormatting>
  <conditionalFormatting sqref="J177:L178 K199:L199">
    <cfRule type="expression" dxfId="2699" priority="4">
      <formula>$K$199 &gt; 0</formula>
    </cfRule>
    <cfRule type="expression" dxfId="2698" priority="5">
      <formula>$K$199 = 0</formula>
    </cfRule>
    <cfRule type="expression" dxfId="2697" priority="6">
      <formula>$K$199 &lt; 0</formula>
    </cfRule>
  </conditionalFormatting>
  <conditionalFormatting sqref="M177:O178 N199:O199">
    <cfRule type="expression" dxfId="2696" priority="1">
      <formula>$N$199 &gt; 0</formula>
    </cfRule>
    <cfRule type="expression" dxfId="2695" priority="2">
      <formula>$N$199 = 0</formula>
    </cfRule>
    <cfRule type="expression" dxfId="26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44355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88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2021-06-08(화) 오전 00:00</v>
      </c>
      <c r="C15" s="315"/>
      <c r="D15" s="271" t="str">
        <f>TEXT($G$1, "[$-ko-KR]yyyy-mm-dd(ddd) ") &amp; "오후 14:00"</f>
        <v>2021-06-08(화) 오후 14:00</v>
      </c>
      <c r="E15" s="272"/>
      <c r="F15" s="273"/>
      <c r="G15" s="271" t="str">
        <f>TEXT($G$1, "[$-ko-KR]yyyy-mm-dd(ddd) ") &amp; "오후 19:00"</f>
        <v>2021-06-08(화) 오후 19:00</v>
      </c>
      <c r="H15" s="272"/>
      <c r="I15" s="273"/>
      <c r="J15" s="271" t="str">
        <f>TEXT($G$1, "[$-ko-KR]yyyy-mm-dd(ddd) ") &amp; "오후 21:00"</f>
        <v>2021-06-08(화) 오후 21:00</v>
      </c>
      <c r="K15" s="272"/>
      <c r="L15" s="273"/>
      <c r="M15" s="271" t="str">
        <f>TEXT($G$1+1, "[$-ko-KR]yyyy-mm-dd(ddd) ") &amp; "오전 00:00"</f>
        <v>2021-06-09(수)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74"/>
      <c r="R20" s="274"/>
      <c r="S20" s="274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74"/>
      <c r="R21" s="274"/>
      <c r="S21" s="27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88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2021-06-08(화) 오전 00:00</v>
      </c>
      <c r="C42" s="312"/>
      <c r="D42" s="271" t="str">
        <f>TEXT($G$1, "[$-ko-KR]yyyy-mm-dd(ddd) ") &amp; "오후 14:00"</f>
        <v>2021-06-08(화) 오후 14:00</v>
      </c>
      <c r="E42" s="272"/>
      <c r="F42" s="273"/>
      <c r="G42" s="271" t="str">
        <f>TEXT($G$1, "[$-ko-KR]yyyy-mm-dd(ddd) ") &amp; "오후 19:00"</f>
        <v>2021-06-08(화) 오후 19:00</v>
      </c>
      <c r="H42" s="272"/>
      <c r="I42" s="273"/>
      <c r="J42" s="271" t="str">
        <f>TEXT($G$1, "[$-ko-KR]yyyy-mm-dd(ddd) ") &amp; "오후 21:00"</f>
        <v>2021-06-08(화) 오후 21:00</v>
      </c>
      <c r="K42" s="272"/>
      <c r="L42" s="273"/>
      <c r="M42" s="271" t="str">
        <f>TEXT($G$1+1, "[$-ko-KR]yyyy-mm-dd(ddd) ") &amp; "오전 00:00"</f>
        <v>2021-06-09(수)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69"/>
      <c r="R44" s="269"/>
      <c r="S44" s="269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69"/>
      <c r="R45" s="269"/>
      <c r="S45" s="269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74"/>
      <c r="R46" s="274"/>
      <c r="S46" s="274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74"/>
      <c r="R47" s="274"/>
      <c r="S47" s="274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74"/>
      <c r="R48" s="274"/>
      <c r="S48" s="274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74"/>
      <c r="R49" s="274"/>
      <c r="S49" s="274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74"/>
      <c r="R50" s="274"/>
      <c r="S50" s="274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74"/>
      <c r="R51" s="274"/>
      <c r="S51" s="274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83"/>
      <c r="R53" s="284"/>
      <c r="S53" s="285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86"/>
      <c r="R54" s="287"/>
      <c r="S54" s="288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89"/>
      <c r="R55" s="290"/>
      <c r="S55" s="291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74"/>
      <c r="R56" s="274"/>
      <c r="S56" s="274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69"/>
      <c r="R57" s="269"/>
      <c r="S57" s="269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69"/>
      <c r="R58" s="269"/>
      <c r="S58" s="269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74"/>
      <c r="R59" s="274"/>
      <c r="S59" s="274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74"/>
      <c r="R60" s="274"/>
      <c r="S60" s="274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74"/>
      <c r="R61" s="274"/>
      <c r="S61" s="274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96"/>
      <c r="R62" s="297"/>
      <c r="S62" s="298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88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2021-06-08(화) 오전 00:00</v>
      </c>
      <c r="C69" s="312"/>
      <c r="D69" s="271" t="str">
        <f>TEXT($G$1, "[$-ko-KR]yyyy-mm-dd(ddd) ") &amp; "오후 14:00"</f>
        <v>2021-06-08(화) 오후 14:00</v>
      </c>
      <c r="E69" s="272"/>
      <c r="F69" s="273"/>
      <c r="G69" s="271" t="str">
        <f>TEXT($G$1, "[$-ko-KR]yyyy-mm-dd(ddd) ") &amp; "오후 19:00"</f>
        <v>2021-06-08(화) 오후 19:00</v>
      </c>
      <c r="H69" s="272"/>
      <c r="I69" s="273"/>
      <c r="J69" s="271" t="str">
        <f>TEXT($G$1, "[$-ko-KR]yyyy-mm-dd(ddd) ") &amp; "오후 21:00"</f>
        <v>2021-06-08(화) 오후 21:00</v>
      </c>
      <c r="K69" s="272"/>
      <c r="L69" s="273"/>
      <c r="M69" s="271" t="str">
        <f>TEXT($G$1+1, "[$-ko-KR]yyyy-mm-dd(ddd) ") &amp; "오전 00:00"</f>
        <v>2021-06-09(수)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69"/>
      <c r="R71" s="269"/>
      <c r="S71" s="269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69"/>
      <c r="R72" s="269"/>
      <c r="S72" s="269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74"/>
      <c r="R73" s="274"/>
      <c r="S73" s="274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74"/>
      <c r="R74" s="274"/>
      <c r="S74" s="274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74"/>
      <c r="R75" s="274"/>
      <c r="S75" s="274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74"/>
      <c r="R76" s="274"/>
      <c r="S76" s="274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74"/>
      <c r="R77" s="274"/>
      <c r="S77" s="274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74"/>
      <c r="R78" s="274"/>
      <c r="S78" s="274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83"/>
      <c r="R80" s="284"/>
      <c r="S80" s="285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86"/>
      <c r="R81" s="287"/>
      <c r="S81" s="288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89"/>
      <c r="R82" s="290"/>
      <c r="S82" s="291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74"/>
      <c r="R83" s="274"/>
      <c r="S83" s="274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69"/>
      <c r="R84" s="269"/>
      <c r="S84" s="269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69"/>
      <c r="R85" s="269"/>
      <c r="S85" s="269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74"/>
      <c r="R86" s="274"/>
      <c r="S86" s="274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74"/>
      <c r="R87" s="274"/>
      <c r="S87" s="274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74"/>
      <c r="R88" s="274"/>
      <c r="S88" s="274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96"/>
      <c r="R89" s="297"/>
      <c r="S89" s="298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88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2021-06-08(화) 오전 00:00</v>
      </c>
      <c r="C96" s="312"/>
      <c r="D96" s="271" t="str">
        <f>TEXT($G$1, "[$-ko-KR]yyyy-mm-dd(ddd) ") &amp; "오후 14:00"</f>
        <v>2021-06-08(화) 오후 14:00</v>
      </c>
      <c r="E96" s="272"/>
      <c r="F96" s="273"/>
      <c r="G96" s="271" t="str">
        <f>TEXT($G$1, "[$-ko-KR]yyyy-mm-dd(ddd) ") &amp; "오후 19:00"</f>
        <v>2021-06-08(화) 오후 19:00</v>
      </c>
      <c r="H96" s="272"/>
      <c r="I96" s="273"/>
      <c r="J96" s="271" t="str">
        <f>TEXT($G$1, "[$-ko-KR]yyyy-mm-dd(ddd) ") &amp; "오후 21:00"</f>
        <v>2021-06-08(화) 오후 21:00</v>
      </c>
      <c r="K96" s="272"/>
      <c r="L96" s="273"/>
      <c r="M96" s="271" t="str">
        <f>TEXT($G$1+1, "[$-ko-KR]yyyy-mm-dd(ddd) ") &amp; "오전 00:00"</f>
        <v>2021-06-09(수)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69"/>
      <c r="R98" s="269"/>
      <c r="S98" s="269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69"/>
      <c r="R99" s="269"/>
      <c r="S99" s="269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74"/>
      <c r="R100" s="274"/>
      <c r="S100" s="274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74"/>
      <c r="R101" s="274"/>
      <c r="S101" s="274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74"/>
      <c r="R102" s="274"/>
      <c r="S102" s="274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74"/>
      <c r="R103" s="274"/>
      <c r="S103" s="274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74"/>
      <c r="R104" s="274"/>
      <c r="S104" s="274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74"/>
      <c r="R105" s="274"/>
      <c r="S105" s="274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83"/>
      <c r="R107" s="284"/>
      <c r="S107" s="285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86"/>
      <c r="R108" s="287"/>
      <c r="S108" s="288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89"/>
      <c r="R109" s="290"/>
      <c r="S109" s="291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74"/>
      <c r="R110" s="274"/>
      <c r="S110" s="274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69"/>
      <c r="R111" s="269"/>
      <c r="S111" s="269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69"/>
      <c r="R112" s="269"/>
      <c r="S112" s="269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74"/>
      <c r="R113" s="274"/>
      <c r="S113" s="274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74"/>
      <c r="R114" s="274"/>
      <c r="S114" s="274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74"/>
      <c r="R115" s="274"/>
      <c r="S115" s="274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96"/>
      <c r="R116" s="297"/>
      <c r="S116" s="298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88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2021-06-08(화) 오전 00:00</v>
      </c>
      <c r="C123" s="312"/>
      <c r="D123" s="271" t="str">
        <f>TEXT($G$1, "[$-ko-KR]yyyy-mm-dd(ddd) ") &amp; "오후 14:00"</f>
        <v>2021-06-08(화) 오후 14:00</v>
      </c>
      <c r="E123" s="272"/>
      <c r="F123" s="273"/>
      <c r="G123" s="271" t="str">
        <f>TEXT($G$1, "[$-ko-KR]yyyy-mm-dd(ddd) ") &amp; "오후 19:00"</f>
        <v>2021-06-08(화) 오후 19:00</v>
      </c>
      <c r="H123" s="272"/>
      <c r="I123" s="273"/>
      <c r="J123" s="271" t="str">
        <f>TEXT($G$1, "[$-ko-KR]yyyy-mm-dd(ddd) ") &amp; "오후 21:00"</f>
        <v>2021-06-08(화) 오후 21:00</v>
      </c>
      <c r="K123" s="272"/>
      <c r="L123" s="273"/>
      <c r="M123" s="271" t="str">
        <f>TEXT($G$1+1, "[$-ko-KR]yyyy-mm-dd(ddd) ") &amp; "오전 00:00"</f>
        <v>2021-06-09(수)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69"/>
      <c r="R125" s="269"/>
      <c r="S125" s="269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69"/>
      <c r="R126" s="269"/>
      <c r="S126" s="269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74"/>
      <c r="R127" s="274"/>
      <c r="S127" s="274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74"/>
      <c r="R128" s="274"/>
      <c r="S128" s="274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74"/>
      <c r="R129" s="274"/>
      <c r="S129" s="274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74"/>
      <c r="R130" s="274"/>
      <c r="S130" s="274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74"/>
      <c r="R131" s="274"/>
      <c r="S131" s="274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74"/>
      <c r="R132" s="274"/>
      <c r="S132" s="274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83"/>
      <c r="R134" s="284"/>
      <c r="S134" s="285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86"/>
      <c r="R135" s="287"/>
      <c r="S135" s="288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89"/>
      <c r="R136" s="290"/>
      <c r="S136" s="291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74"/>
      <c r="R137" s="274"/>
      <c r="S137" s="274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69"/>
      <c r="R138" s="269"/>
      <c r="S138" s="269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69"/>
      <c r="R139" s="269"/>
      <c r="S139" s="269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74"/>
      <c r="R140" s="274"/>
      <c r="S140" s="274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74"/>
      <c r="R141" s="274"/>
      <c r="S141" s="274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74"/>
      <c r="R142" s="274"/>
      <c r="S142" s="274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96"/>
      <c r="R143" s="297"/>
      <c r="S143" s="298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88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2021-06-08(화) 오전 00:00</v>
      </c>
      <c r="C150" s="312"/>
      <c r="D150" s="271" t="str">
        <f>TEXT($G$1, "[$-ko-KR]yyyy-mm-dd(ddd) ") &amp; "오후 14:00"</f>
        <v>2021-06-08(화) 오후 14:00</v>
      </c>
      <c r="E150" s="272"/>
      <c r="F150" s="273"/>
      <c r="G150" s="271" t="str">
        <f>TEXT($G$1, "[$-ko-KR]yyyy-mm-dd(ddd) ") &amp; "오후 19:00"</f>
        <v>2021-06-08(화) 오후 19:00</v>
      </c>
      <c r="H150" s="272"/>
      <c r="I150" s="273"/>
      <c r="J150" s="271" t="str">
        <f>TEXT($G$1, "[$-ko-KR]yyyy-mm-dd(ddd) ") &amp; "오후 21:00"</f>
        <v>2021-06-08(화) 오후 21:00</v>
      </c>
      <c r="K150" s="272"/>
      <c r="L150" s="273"/>
      <c r="M150" s="271" t="str">
        <f>TEXT($G$1+1, "[$-ko-KR]yyyy-mm-dd(ddd) ") &amp; "오전 00:00"</f>
        <v>2021-06-09(수)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69"/>
      <c r="R152" s="269"/>
      <c r="S152" s="269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69"/>
      <c r="R153" s="269"/>
      <c r="S153" s="269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74"/>
      <c r="R154" s="274"/>
      <c r="S154" s="274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74"/>
      <c r="R155" s="274"/>
      <c r="S155" s="274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74"/>
      <c r="R156" s="274"/>
      <c r="S156" s="274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74"/>
      <c r="R157" s="274"/>
      <c r="S157" s="274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74"/>
      <c r="R158" s="274"/>
      <c r="S158" s="274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74"/>
      <c r="R159" s="274"/>
      <c r="S159" s="274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83"/>
      <c r="R161" s="284"/>
      <c r="S161" s="285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86"/>
      <c r="R162" s="287"/>
      <c r="S162" s="288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89"/>
      <c r="R163" s="290"/>
      <c r="S163" s="291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74"/>
      <c r="R164" s="274"/>
      <c r="S164" s="274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69"/>
      <c r="R165" s="269"/>
      <c r="S165" s="269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69"/>
      <c r="R166" s="269"/>
      <c r="S166" s="269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74"/>
      <c r="R167" s="274"/>
      <c r="S167" s="274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74"/>
      <c r="R168" s="274"/>
      <c r="S168" s="274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74"/>
      <c r="R169" s="274"/>
      <c r="S169" s="274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96"/>
      <c r="R170" s="297"/>
      <c r="S170" s="298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88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2021-06-08(화) 오전 00:00</v>
      </c>
      <c r="C177" s="312"/>
      <c r="D177" s="271" t="str">
        <f>TEXT($G$1, "[$-ko-KR]yyyy-mm-dd(ddd) ") &amp; "오후 14:00"</f>
        <v>2021-06-08(화) 오후 14:00</v>
      </c>
      <c r="E177" s="272"/>
      <c r="F177" s="273"/>
      <c r="G177" s="271" t="str">
        <f>TEXT($G$1, "[$-ko-KR]yyyy-mm-dd(ddd) ") &amp; "오후 19:00"</f>
        <v>2021-06-08(화) 오후 19:00</v>
      </c>
      <c r="H177" s="272"/>
      <c r="I177" s="273"/>
      <c r="J177" s="271" t="str">
        <f>TEXT($G$1, "[$-ko-KR]yyyy-mm-dd(ddd) ") &amp; "오후 21:00"</f>
        <v>2021-06-08(화) 오후 21:00</v>
      </c>
      <c r="K177" s="272"/>
      <c r="L177" s="273"/>
      <c r="M177" s="271" t="str">
        <f>TEXT($G$1+1, "[$-ko-KR]yyyy-mm-dd(ddd) ") &amp; "오전 00:00"</f>
        <v>2021-06-09(수)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69"/>
      <c r="R179" s="269"/>
      <c r="S179" s="269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69"/>
      <c r="R180" s="269"/>
      <c r="S180" s="269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74"/>
      <c r="R181" s="274"/>
      <c r="S181" s="274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74"/>
      <c r="R182" s="274"/>
      <c r="S182" s="274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74"/>
      <c r="R183" s="274"/>
      <c r="S183" s="274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74"/>
      <c r="R184" s="274"/>
      <c r="S184" s="274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74"/>
      <c r="R185" s="274"/>
      <c r="S185" s="274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74"/>
      <c r="R186" s="274"/>
      <c r="S186" s="274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83"/>
      <c r="R188" s="284"/>
      <c r="S188" s="285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86"/>
      <c r="R189" s="287"/>
      <c r="S189" s="288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89"/>
      <c r="R190" s="290"/>
      <c r="S190" s="291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74"/>
      <c r="R191" s="274"/>
      <c r="S191" s="274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69"/>
      <c r="R192" s="269"/>
      <c r="S192" s="269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69"/>
      <c r="R193" s="269"/>
      <c r="S193" s="269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74"/>
      <c r="R194" s="274"/>
      <c r="S194" s="274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74"/>
      <c r="R195" s="274"/>
      <c r="S195" s="274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74"/>
      <c r="R196" s="274"/>
      <c r="S196" s="274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96"/>
      <c r="R197" s="297"/>
      <c r="S197" s="298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83" priority="157">
      <formula>AND($N17 &gt; 0, ISNUMBER($N17))</formula>
    </cfRule>
    <cfRule type="expression" dxfId="2682" priority="158">
      <formula>AND($N17 = 0 * ISNUMBER($N17))</formula>
    </cfRule>
    <cfRule type="expression" dxfId="2681" priority="159">
      <formula>AND($N17 &lt; 0, ISNUMBER($N17))</formula>
    </cfRule>
  </conditionalFormatting>
  <conditionalFormatting sqref="A17:F36">
    <cfRule type="expression" dxfId="2680" priority="166">
      <formula>AND($E17 &gt; 0, ISNUMBER($E17))</formula>
    </cfRule>
    <cfRule type="expression" dxfId="2679" priority="167">
      <formula>AND($E17 = 0 * ISNUMBER($E17))</formula>
    </cfRule>
    <cfRule type="expression" dxfId="2678" priority="168">
      <formula>AND($E17 &lt; 0, ISNUMBER($E17))</formula>
    </cfRule>
  </conditionalFormatting>
  <conditionalFormatting sqref="A17:C36 G17:I36">
    <cfRule type="expression" dxfId="2677" priority="163">
      <formula>AND($H17 &gt; 0, ISNUMBER($H17))</formula>
    </cfRule>
    <cfRule type="expression" dxfId="2676" priority="164">
      <formula>AND($H17 = 0 * ISNUMBER($H17))</formula>
    </cfRule>
    <cfRule type="expression" dxfId="2675" priority="165">
      <formula>AND($H17 &lt; 0, ISNUMBER($H17))</formula>
    </cfRule>
  </conditionalFormatting>
  <conditionalFormatting sqref="A17:C36 J17:L36">
    <cfRule type="expression" dxfId="2674" priority="160">
      <formula>AND($K17 &gt; 0, ISNUMBER($K17))</formula>
    </cfRule>
    <cfRule type="expression" dxfId="2673" priority="161">
      <formula>AND($K17 = 0 * ISNUMBER($K17))</formula>
    </cfRule>
    <cfRule type="expression" dxfId="2672" priority="162">
      <formula>AND($K17 &lt; 0, ISNUMBER($K17))</formula>
    </cfRule>
  </conditionalFormatting>
  <conditionalFormatting sqref="D15:F16 E37:F37">
    <cfRule type="expression" dxfId="2671" priority="154">
      <formula>$E$37 &gt; 0</formula>
    </cfRule>
    <cfRule type="expression" dxfId="2670" priority="155">
      <formula>$E$37 = 0</formula>
    </cfRule>
    <cfRule type="expression" dxfId="2669" priority="156">
      <formula>$E$37 &lt; 0</formula>
    </cfRule>
  </conditionalFormatting>
  <conditionalFormatting sqref="G15:I16 H37:I37">
    <cfRule type="expression" dxfId="2668" priority="151">
      <formula>$H$37 &gt; 0</formula>
    </cfRule>
    <cfRule type="expression" dxfId="2667" priority="152">
      <formula>$H$37 = 0</formula>
    </cfRule>
    <cfRule type="expression" dxfId="2666" priority="153">
      <formula>$H$37 &lt; 0</formula>
    </cfRule>
  </conditionalFormatting>
  <conditionalFormatting sqref="J15:L16 K37:L37">
    <cfRule type="expression" dxfId="2665" priority="148">
      <formula>$K$37 &gt; 0</formula>
    </cfRule>
    <cfRule type="expression" dxfId="2664" priority="149">
      <formula>$K$37 = 0</formula>
    </cfRule>
    <cfRule type="expression" dxfId="2663" priority="150">
      <formula>$K$37 &lt; 0</formula>
    </cfRule>
  </conditionalFormatting>
  <conditionalFormatting sqref="M15:O16 N37:O37">
    <cfRule type="expression" dxfId="2662" priority="145">
      <formula>$N$37 &gt; 0</formula>
    </cfRule>
    <cfRule type="expression" dxfId="2661" priority="146">
      <formula>$N$37 = 0</formula>
    </cfRule>
    <cfRule type="expression" dxfId="2660" priority="147">
      <formula>$N$37 &lt; 0</formula>
    </cfRule>
  </conditionalFormatting>
  <conditionalFormatting sqref="A44:C63 M44:O63">
    <cfRule type="expression" dxfId="2659" priority="133">
      <formula>AND($N44 &gt; 0, ISNUMBER($N44))</formula>
    </cfRule>
    <cfRule type="expression" dxfId="2658" priority="134">
      <formula>AND($N44 = 0 * ISNUMBER($N44))</formula>
    </cfRule>
    <cfRule type="expression" dxfId="2657" priority="135">
      <formula>AND($N44 &lt; 0, ISNUMBER($N44))</formula>
    </cfRule>
  </conditionalFormatting>
  <conditionalFormatting sqref="A44:F63">
    <cfRule type="expression" dxfId="2656" priority="142">
      <formula>AND($E44 &gt; 0, ISNUMBER($E44))</formula>
    </cfRule>
    <cfRule type="expression" dxfId="2655" priority="143">
      <formula>AND($E44 = 0 * ISNUMBER($E44))</formula>
    </cfRule>
    <cfRule type="expression" dxfId="2654" priority="144">
      <formula>AND($E44 &lt; 0, ISNUMBER($E44))</formula>
    </cfRule>
  </conditionalFormatting>
  <conditionalFormatting sqref="A44:C63 G44:I63">
    <cfRule type="expression" dxfId="2653" priority="139">
      <formula>AND($H44 &gt; 0, ISNUMBER($H44))</formula>
    </cfRule>
    <cfRule type="expression" dxfId="2652" priority="140">
      <formula>AND($H44 = 0 * ISNUMBER($H44))</formula>
    </cfRule>
    <cfRule type="expression" dxfId="2651" priority="141">
      <formula>AND($H44 &lt; 0, ISNUMBER($H44))</formula>
    </cfRule>
  </conditionalFormatting>
  <conditionalFormatting sqref="A44:C63 J44:L63">
    <cfRule type="expression" dxfId="2650" priority="136">
      <formula>AND($K44 &gt; 0, ISNUMBER($K44))</formula>
    </cfRule>
    <cfRule type="expression" dxfId="2649" priority="137">
      <formula>AND($K44 = 0 * ISNUMBER($K44))</formula>
    </cfRule>
    <cfRule type="expression" dxfId="2648" priority="138">
      <formula>AND($K44 &lt; 0, ISNUMBER($K44))</formula>
    </cfRule>
  </conditionalFormatting>
  <conditionalFormatting sqref="D42:F43 E64:F64">
    <cfRule type="expression" dxfId="2647" priority="130">
      <formula>$E$64 &gt; 0</formula>
    </cfRule>
    <cfRule type="expression" dxfId="2646" priority="131">
      <formula>$E$64 = 0</formula>
    </cfRule>
    <cfRule type="expression" dxfId="2645" priority="132">
      <formula>$E$64 &lt; 0</formula>
    </cfRule>
  </conditionalFormatting>
  <conditionalFormatting sqref="G42:I43 H64:I64">
    <cfRule type="expression" dxfId="2644" priority="127">
      <formula>$H$64 &gt; 0</formula>
    </cfRule>
    <cfRule type="expression" dxfId="2643" priority="128">
      <formula>$H$64 = 0</formula>
    </cfRule>
    <cfRule type="expression" dxfId="2642" priority="129">
      <formula>$H$64 &lt; 0</formula>
    </cfRule>
  </conditionalFormatting>
  <conditionalFormatting sqref="J42:L43 K64:L64">
    <cfRule type="expression" dxfId="2641" priority="124">
      <formula>$K$64 &gt; 0</formula>
    </cfRule>
    <cfRule type="expression" dxfId="2640" priority="125">
      <formula>$K$64 = 0</formula>
    </cfRule>
    <cfRule type="expression" dxfId="2639" priority="126">
      <formula>$K$64 &lt; 0</formula>
    </cfRule>
  </conditionalFormatting>
  <conditionalFormatting sqref="M42:O43 N64:O64">
    <cfRule type="expression" dxfId="2638" priority="121">
      <formula>$N$64 &gt; 0</formula>
    </cfRule>
    <cfRule type="expression" dxfId="2637" priority="122">
      <formula>$N$64 = 0</formula>
    </cfRule>
    <cfRule type="expression" dxfId="2636" priority="123">
      <formula>$N$64 &lt; 0</formula>
    </cfRule>
  </conditionalFormatting>
  <conditionalFormatting sqref="A71:C90 M71:O90">
    <cfRule type="expression" dxfId="2635" priority="109">
      <formula>AND($N71 &gt; 0, ISNUMBER($N71))</formula>
    </cfRule>
    <cfRule type="expression" dxfId="2634" priority="110">
      <formula>AND($N71 = 0 * ISNUMBER($N71))</formula>
    </cfRule>
    <cfRule type="expression" dxfId="2633" priority="111">
      <formula>AND($N71 &lt; 0, ISNUMBER($N71))</formula>
    </cfRule>
  </conditionalFormatting>
  <conditionalFormatting sqref="A71:F90">
    <cfRule type="expression" dxfId="2632" priority="118">
      <formula>AND($E71 &gt; 0, ISNUMBER($E71))</formula>
    </cfRule>
    <cfRule type="expression" dxfId="2631" priority="119">
      <formula>AND($E71 = 0 * ISNUMBER($E71))</formula>
    </cfRule>
    <cfRule type="expression" dxfId="2630" priority="120">
      <formula>AND($E71 &lt; 0, ISNUMBER($E71))</formula>
    </cfRule>
  </conditionalFormatting>
  <conditionalFormatting sqref="A71:C90 G71:I90">
    <cfRule type="expression" dxfId="2629" priority="115">
      <formula>AND($H71 &gt; 0, ISNUMBER($H71))</formula>
    </cfRule>
    <cfRule type="expression" dxfId="2628" priority="116">
      <formula>AND($H71 = 0 * ISNUMBER($H71))</formula>
    </cfRule>
    <cfRule type="expression" dxfId="2627" priority="117">
      <formula>AND($H71 &lt; 0, ISNUMBER($H71))</formula>
    </cfRule>
  </conditionalFormatting>
  <conditionalFormatting sqref="A71:C90 J71:L90">
    <cfRule type="expression" dxfId="2626" priority="112">
      <formula>AND($K71 &gt; 0, ISNUMBER($K71))</formula>
    </cfRule>
    <cfRule type="expression" dxfId="2625" priority="113">
      <formula>AND($K71 = 0 * ISNUMBER($K71))</formula>
    </cfRule>
    <cfRule type="expression" dxfId="2624" priority="114">
      <formula>AND($K71 &lt; 0, ISNUMBER($K71))</formula>
    </cfRule>
  </conditionalFormatting>
  <conditionalFormatting sqref="D69:F70 E91:F91">
    <cfRule type="expression" dxfId="2623" priority="106">
      <formula>$E$91 &gt; 0</formula>
    </cfRule>
    <cfRule type="expression" dxfId="2622" priority="107">
      <formula>$E$91 = 0</formula>
    </cfRule>
    <cfRule type="expression" dxfId="2621" priority="108">
      <formula>$E$91 &lt; 0</formula>
    </cfRule>
  </conditionalFormatting>
  <conditionalFormatting sqref="G69:I70 H91:I91">
    <cfRule type="expression" dxfId="2620" priority="103">
      <formula>$H$91 &gt; 0</formula>
    </cfRule>
    <cfRule type="expression" dxfId="2619" priority="104">
      <formula>$H$91 = 0</formula>
    </cfRule>
    <cfRule type="expression" dxfId="2618" priority="105">
      <formula>$H$91 &lt; 0</formula>
    </cfRule>
  </conditionalFormatting>
  <conditionalFormatting sqref="J69:L70 K91:L91">
    <cfRule type="expression" dxfId="2617" priority="100">
      <formula>$K$91 &gt; 0</formula>
    </cfRule>
    <cfRule type="expression" dxfId="2616" priority="101">
      <formula>$K$91 = 0</formula>
    </cfRule>
    <cfRule type="expression" dxfId="2615" priority="102">
      <formula>$K$91 &lt; 0</formula>
    </cfRule>
  </conditionalFormatting>
  <conditionalFormatting sqref="M69:O70 N91:O91">
    <cfRule type="expression" dxfId="2614" priority="97">
      <formula>$N$91 &gt; 0</formula>
    </cfRule>
    <cfRule type="expression" dxfId="2613" priority="98">
      <formula>$N$91 = 0</formula>
    </cfRule>
    <cfRule type="expression" dxfId="2612" priority="99">
      <formula>$N$91 &lt; 0</formula>
    </cfRule>
  </conditionalFormatting>
  <conditionalFormatting sqref="A98:C117 M98:O117">
    <cfRule type="expression" dxfId="2611" priority="85">
      <formula>AND($N98 &gt; 0, ISNUMBER($N98))</formula>
    </cfRule>
    <cfRule type="expression" dxfId="2610" priority="86">
      <formula>AND($N98 = 0 * ISNUMBER($N98))</formula>
    </cfRule>
    <cfRule type="expression" dxfId="2609" priority="87">
      <formula>AND($N98 &lt; 0, ISNUMBER($N98))</formula>
    </cfRule>
  </conditionalFormatting>
  <conditionalFormatting sqref="A98:F117">
    <cfRule type="expression" dxfId="2608" priority="94">
      <formula>AND($E98 &gt; 0, ISNUMBER($E98))</formula>
    </cfRule>
    <cfRule type="expression" dxfId="2607" priority="95">
      <formula>AND($E98 = 0 * ISNUMBER($E98))</formula>
    </cfRule>
    <cfRule type="expression" dxfId="2606" priority="96">
      <formula>AND($E98 &lt; 0, ISNUMBER($E98))</formula>
    </cfRule>
  </conditionalFormatting>
  <conditionalFormatting sqref="A98:C117 G98:I117">
    <cfRule type="expression" dxfId="2605" priority="91">
      <formula>AND($H98 &gt; 0, ISNUMBER($H98))</formula>
    </cfRule>
    <cfRule type="expression" dxfId="2604" priority="92">
      <formula>AND($H98 = 0 * ISNUMBER($H98))</formula>
    </cfRule>
    <cfRule type="expression" dxfId="2603" priority="93">
      <formula>AND($H98 &lt; 0, ISNUMBER($H98))</formula>
    </cfRule>
  </conditionalFormatting>
  <conditionalFormatting sqref="A98:C117 J98:L117">
    <cfRule type="expression" dxfId="2602" priority="88">
      <formula>AND($K98 &gt; 0, ISNUMBER($K98))</formula>
    </cfRule>
    <cfRule type="expression" dxfId="2601" priority="89">
      <formula>AND($K98 = 0 * ISNUMBER($K98))</formula>
    </cfRule>
    <cfRule type="expression" dxfId="2600" priority="90">
      <formula>AND($K98 &lt; 0, ISNUMBER($K98))</formula>
    </cfRule>
  </conditionalFormatting>
  <conditionalFormatting sqref="D96:F97 E118:F118">
    <cfRule type="expression" dxfId="2599" priority="82">
      <formula>$E$118 &gt; 0</formula>
    </cfRule>
    <cfRule type="expression" dxfId="2598" priority="83">
      <formula>$E$118 = 0</formula>
    </cfRule>
    <cfRule type="expression" dxfId="2597" priority="84">
      <formula>$E$118 &lt; 0</formula>
    </cfRule>
  </conditionalFormatting>
  <conditionalFormatting sqref="G96:I97 H118:I118">
    <cfRule type="expression" dxfId="2596" priority="79">
      <formula>$H$118 &gt; 0</formula>
    </cfRule>
    <cfRule type="expression" dxfId="2595" priority="80">
      <formula>$H$118 = 0</formula>
    </cfRule>
    <cfRule type="expression" dxfId="2594" priority="81">
      <formula>$H$118 &lt; 0</formula>
    </cfRule>
  </conditionalFormatting>
  <conditionalFormatting sqref="J96:L97 K118:L118">
    <cfRule type="expression" dxfId="2593" priority="76">
      <formula>$K$118 &gt; 0</formula>
    </cfRule>
    <cfRule type="expression" dxfId="2592" priority="77">
      <formula>$K$118 = 0</formula>
    </cfRule>
    <cfRule type="expression" dxfId="2591" priority="78">
      <formula>$K$118 &lt; 0</formula>
    </cfRule>
  </conditionalFormatting>
  <conditionalFormatting sqref="M96:O97 N118:O118">
    <cfRule type="expression" dxfId="2590" priority="73">
      <formula>$N$118 &gt; 0</formula>
    </cfRule>
    <cfRule type="expression" dxfId="2589" priority="74">
      <formula>$N$118 = 0</formula>
    </cfRule>
    <cfRule type="expression" dxfId="2588" priority="75">
      <formula>$N$118 &lt; 0</formula>
    </cfRule>
  </conditionalFormatting>
  <conditionalFormatting sqref="A125:C144 M125:O144">
    <cfRule type="expression" dxfId="2587" priority="61">
      <formula>AND($N125 &gt; 0, ISNUMBER($N125))</formula>
    </cfRule>
    <cfRule type="expression" dxfId="2586" priority="62">
      <formula>AND($N125 = 0 * ISNUMBER($N125))</formula>
    </cfRule>
    <cfRule type="expression" dxfId="2585" priority="63">
      <formula>AND($N125 &lt; 0, ISNUMBER($N125))</formula>
    </cfRule>
  </conditionalFormatting>
  <conditionalFormatting sqref="A125:F144">
    <cfRule type="expression" dxfId="2584" priority="70">
      <formula>AND($E125 &gt; 0, ISNUMBER($E125))</formula>
    </cfRule>
    <cfRule type="expression" dxfId="2583" priority="71">
      <formula>AND($E125 = 0 * ISNUMBER($E125))</formula>
    </cfRule>
    <cfRule type="expression" dxfId="2582" priority="72">
      <formula>AND($E125 &lt; 0, ISNUMBER($E125))</formula>
    </cfRule>
  </conditionalFormatting>
  <conditionalFormatting sqref="A125:C144 G125:I144">
    <cfRule type="expression" dxfId="2581" priority="67">
      <formula>AND($H125 &gt; 0, ISNUMBER($H125))</formula>
    </cfRule>
    <cfRule type="expression" dxfId="2580" priority="68">
      <formula>AND($H125 = 0 * ISNUMBER($H125))</formula>
    </cfRule>
    <cfRule type="expression" dxfId="2579" priority="69">
      <formula>AND($H125 &lt; 0, ISNUMBER($H125))</formula>
    </cfRule>
  </conditionalFormatting>
  <conditionalFormatting sqref="A125:C144 J125:L144">
    <cfRule type="expression" dxfId="2578" priority="64">
      <formula>AND($K125 &gt; 0, ISNUMBER($K125))</formula>
    </cfRule>
    <cfRule type="expression" dxfId="2577" priority="65">
      <formula>AND($K125 = 0 * ISNUMBER($K125))</formula>
    </cfRule>
    <cfRule type="expression" dxfId="2576" priority="66">
      <formula>AND($K125 &lt; 0, ISNUMBER($K125))</formula>
    </cfRule>
  </conditionalFormatting>
  <conditionalFormatting sqref="D123:F124 E145:F145">
    <cfRule type="expression" dxfId="2575" priority="58">
      <formula>$E$145 &gt; 0</formula>
    </cfRule>
    <cfRule type="expression" dxfId="2574" priority="59">
      <formula>$E$145 = 0</formula>
    </cfRule>
    <cfRule type="expression" dxfId="2573" priority="60">
      <formula>$E$145 &lt; 0</formula>
    </cfRule>
  </conditionalFormatting>
  <conditionalFormatting sqref="G123:I124 H145:I145">
    <cfRule type="expression" dxfId="2572" priority="55">
      <formula>$H$145 &gt; 0</formula>
    </cfRule>
    <cfRule type="expression" dxfId="2571" priority="56">
      <formula>$H$145 = 0</formula>
    </cfRule>
    <cfRule type="expression" dxfId="2570" priority="57">
      <formula>$H$145 &lt; 0</formula>
    </cfRule>
  </conditionalFormatting>
  <conditionalFormatting sqref="J123:L124 K145:L145">
    <cfRule type="expression" dxfId="2569" priority="52">
      <formula>$K$145 &gt; 0</formula>
    </cfRule>
    <cfRule type="expression" dxfId="2568" priority="53">
      <formula>$K$145 = 0</formula>
    </cfRule>
    <cfRule type="expression" dxfId="2567" priority="54">
      <formula>$K$145 &lt; 0</formula>
    </cfRule>
  </conditionalFormatting>
  <conditionalFormatting sqref="M123:O124 N145:O145">
    <cfRule type="expression" dxfId="2566" priority="49">
      <formula>$N$145 &gt; 0</formula>
    </cfRule>
    <cfRule type="expression" dxfId="2565" priority="50">
      <formula>$N$145 = 0</formula>
    </cfRule>
    <cfRule type="expression" dxfId="2564" priority="51">
      <formula>$N$145 &lt; 0</formula>
    </cfRule>
  </conditionalFormatting>
  <conditionalFormatting sqref="A152:C171 M152:O171">
    <cfRule type="expression" dxfId="2563" priority="37">
      <formula>AND($N152 &gt; 0, ISNUMBER($N152))</formula>
    </cfRule>
    <cfRule type="expression" dxfId="2562" priority="38">
      <formula>AND($N152 = 0 * ISNUMBER($N152))</formula>
    </cfRule>
    <cfRule type="expression" dxfId="2561" priority="39">
      <formula>AND($N152 &lt; 0, ISNUMBER($N152))</formula>
    </cfRule>
  </conditionalFormatting>
  <conditionalFormatting sqref="A152:F171">
    <cfRule type="expression" dxfId="2560" priority="46">
      <formula>AND($E152 &gt; 0, ISNUMBER($E152))</formula>
    </cfRule>
    <cfRule type="expression" dxfId="2559" priority="47">
      <formula>AND($E152 = 0 * ISNUMBER($E152))</formula>
    </cfRule>
    <cfRule type="expression" dxfId="2558" priority="48">
      <formula>AND($E152 &lt; 0, ISNUMBER($E152))</formula>
    </cfRule>
  </conditionalFormatting>
  <conditionalFormatting sqref="A152:C171 G152:I171">
    <cfRule type="expression" dxfId="2557" priority="43">
      <formula>AND($H152 &gt; 0, ISNUMBER($H152))</formula>
    </cfRule>
    <cfRule type="expression" dxfId="2556" priority="44">
      <formula>AND($H152 = 0 * ISNUMBER($H152))</formula>
    </cfRule>
    <cfRule type="expression" dxfId="2555" priority="45">
      <formula>AND($H152 &lt; 0, ISNUMBER($H152))</formula>
    </cfRule>
  </conditionalFormatting>
  <conditionalFormatting sqref="A152:C171 J152:L171">
    <cfRule type="expression" dxfId="2554" priority="40">
      <formula>AND($K152 &gt; 0, ISNUMBER($K152))</formula>
    </cfRule>
    <cfRule type="expression" dxfId="2553" priority="41">
      <formula>AND($K152 = 0 * ISNUMBER($K152))</formula>
    </cfRule>
    <cfRule type="expression" dxfId="2552" priority="42">
      <formula>AND($K152 &lt; 0, ISNUMBER($K152))</formula>
    </cfRule>
  </conditionalFormatting>
  <conditionalFormatting sqref="D150:F151 E172:F172">
    <cfRule type="expression" dxfId="2551" priority="34">
      <formula>$E$172 &gt; 0</formula>
    </cfRule>
    <cfRule type="expression" dxfId="2550" priority="35">
      <formula>$E$172 = 0</formula>
    </cfRule>
    <cfRule type="expression" dxfId="2549" priority="36">
      <formula>$E$172 &lt; 0</formula>
    </cfRule>
  </conditionalFormatting>
  <conditionalFormatting sqref="G150:I151 H172:I172">
    <cfRule type="expression" dxfId="2548" priority="31">
      <formula>$H$172 &gt; 0</formula>
    </cfRule>
    <cfRule type="expression" dxfId="2547" priority="32">
      <formula>$H$172 = 0</formula>
    </cfRule>
    <cfRule type="expression" dxfId="2546" priority="33">
      <formula>$H$172 &lt; 0</formula>
    </cfRule>
  </conditionalFormatting>
  <conditionalFormatting sqref="J150:L151 K172:L172">
    <cfRule type="expression" dxfId="2545" priority="28">
      <formula>$K$172 &gt; 0</formula>
    </cfRule>
    <cfRule type="expression" dxfId="2544" priority="29">
      <formula>$K$172 = 0</formula>
    </cfRule>
    <cfRule type="expression" dxfId="2543" priority="30">
      <formula>$K$172 &lt; 0</formula>
    </cfRule>
  </conditionalFormatting>
  <conditionalFormatting sqref="M150:O151 N172:O172">
    <cfRule type="expression" dxfId="2542" priority="25">
      <formula>$N$172 &gt; 0</formula>
    </cfRule>
    <cfRule type="expression" dxfId="2541" priority="26">
      <formula>$N$172 = 0</formula>
    </cfRule>
    <cfRule type="expression" dxfId="2540" priority="27">
      <formula>$N$172 &lt; 0</formula>
    </cfRule>
  </conditionalFormatting>
  <conditionalFormatting sqref="A179:C198 M179:O198">
    <cfRule type="expression" dxfId="2539" priority="13">
      <formula>AND($N179 &gt; 0, ISNUMBER($N179))</formula>
    </cfRule>
    <cfRule type="expression" dxfId="2538" priority="14">
      <formula>AND($N179 = 0 * ISNUMBER($N179))</formula>
    </cfRule>
    <cfRule type="expression" dxfId="2537" priority="15">
      <formula>AND($N179 &lt; 0, ISNUMBER($N179))</formula>
    </cfRule>
  </conditionalFormatting>
  <conditionalFormatting sqref="A179:F198">
    <cfRule type="expression" dxfId="2536" priority="22">
      <formula>AND($E179 &gt; 0, ISNUMBER($E179))</formula>
    </cfRule>
    <cfRule type="expression" dxfId="2535" priority="23">
      <formula>AND($E179 = 0 * ISNUMBER($E179))</formula>
    </cfRule>
    <cfRule type="expression" dxfId="2534" priority="24">
      <formula>AND($E179 &lt; 0, ISNUMBER($E179))</formula>
    </cfRule>
  </conditionalFormatting>
  <conditionalFormatting sqref="A179:C198 G179:I198">
    <cfRule type="expression" dxfId="2533" priority="19">
      <formula>AND($H179 &gt; 0, ISNUMBER($H179))</formula>
    </cfRule>
    <cfRule type="expression" dxfId="2532" priority="20">
      <formula>AND($H179 = 0 * ISNUMBER($H179))</formula>
    </cfRule>
    <cfRule type="expression" dxfId="2531" priority="21">
      <formula>AND($H179 &lt; 0, ISNUMBER($H179))</formula>
    </cfRule>
  </conditionalFormatting>
  <conditionalFormatting sqref="A179:C198 J179:L198">
    <cfRule type="expression" dxfId="2530" priority="16">
      <formula>AND($K179 &gt; 0, ISNUMBER($K179))</formula>
    </cfRule>
    <cfRule type="expression" dxfId="2529" priority="17">
      <formula>AND($K179 = 0 * ISNUMBER($K179))</formula>
    </cfRule>
    <cfRule type="expression" dxfId="2528" priority="18">
      <formula>AND($K179 &lt; 0, ISNUMBER($K179))</formula>
    </cfRule>
  </conditionalFormatting>
  <conditionalFormatting sqref="D177:F178 E199:F199">
    <cfRule type="expression" dxfId="2527" priority="10">
      <formula>$E$199 &gt; 0</formula>
    </cfRule>
    <cfRule type="expression" dxfId="2526" priority="11">
      <formula>$E$199 = 0</formula>
    </cfRule>
    <cfRule type="expression" dxfId="2525" priority="12">
      <formula>$E$199 &lt; 0</formula>
    </cfRule>
  </conditionalFormatting>
  <conditionalFormatting sqref="G177:I178 H199:I199">
    <cfRule type="expression" dxfId="2524" priority="7">
      <formula>$H$199 &gt; 0</formula>
    </cfRule>
    <cfRule type="expression" dxfId="2523" priority="8">
      <formula>$H$199 = 0</formula>
    </cfRule>
    <cfRule type="expression" dxfId="2522" priority="9">
      <formula>$H$199 &lt; 0</formula>
    </cfRule>
  </conditionalFormatting>
  <conditionalFormatting sqref="J177:L178 K199:L199">
    <cfRule type="expression" dxfId="2521" priority="4">
      <formula>$K$199 &gt; 0</formula>
    </cfRule>
    <cfRule type="expression" dxfId="2520" priority="5">
      <formula>$K$199 = 0</formula>
    </cfRule>
    <cfRule type="expression" dxfId="2519" priority="6">
      <formula>$K$199 &lt; 0</formula>
    </cfRule>
  </conditionalFormatting>
  <conditionalFormatting sqref="M177:O178 N199:O199">
    <cfRule type="expression" dxfId="2518" priority="1">
      <formula>$N$199 &gt; 0</formula>
    </cfRule>
    <cfRule type="expression" dxfId="2517" priority="2">
      <formula>$N$199 = 0</formula>
    </cfRule>
    <cfRule type="expression" dxfId="25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44356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92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2021-06-09(수) 오전 00:00</v>
      </c>
      <c r="C15" s="315"/>
      <c r="D15" s="271" t="str">
        <f>TEXT($G$1, "[$-ko-KR]yyyy-mm-dd(ddd) ") &amp; "오후 14:00"</f>
        <v>2021-06-09(수) 오후 14:00</v>
      </c>
      <c r="E15" s="272"/>
      <c r="F15" s="273"/>
      <c r="G15" s="271" t="str">
        <f>TEXT($G$1, "[$-ko-KR]yyyy-mm-dd(ddd) ") &amp; "오후 19:00"</f>
        <v>2021-06-09(수) 오후 19:00</v>
      </c>
      <c r="H15" s="272"/>
      <c r="I15" s="273"/>
      <c r="J15" s="271" t="str">
        <f>TEXT($G$1, "[$-ko-KR]yyyy-mm-dd(ddd) ") &amp; "오후 21:00"</f>
        <v>2021-06-09(수) 오후 21:00</v>
      </c>
      <c r="K15" s="272"/>
      <c r="L15" s="273"/>
      <c r="M15" s="271" t="str">
        <f>TEXT($G$1+1, "[$-ko-KR]yyyy-mm-dd(ddd) ") &amp; "오전 00:00"</f>
        <v>2021-06-10(목)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74"/>
      <c r="R20" s="274"/>
      <c r="S20" s="274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74"/>
      <c r="R21" s="274"/>
      <c r="S21" s="27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92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2021-06-09(수) 오전 00:00</v>
      </c>
      <c r="C42" s="312"/>
      <c r="D42" s="271" t="str">
        <f>TEXT($G$1, "[$-ko-KR]yyyy-mm-dd(ddd) ") &amp; "오후 14:00"</f>
        <v>2021-06-09(수) 오후 14:00</v>
      </c>
      <c r="E42" s="272"/>
      <c r="F42" s="273"/>
      <c r="G42" s="271" t="str">
        <f>TEXT($G$1, "[$-ko-KR]yyyy-mm-dd(ddd) ") &amp; "오후 19:00"</f>
        <v>2021-06-09(수) 오후 19:00</v>
      </c>
      <c r="H42" s="272"/>
      <c r="I42" s="273"/>
      <c r="J42" s="271" t="str">
        <f>TEXT($G$1, "[$-ko-KR]yyyy-mm-dd(ddd) ") &amp; "오후 21:00"</f>
        <v>2021-06-09(수) 오후 21:00</v>
      </c>
      <c r="K42" s="272"/>
      <c r="L42" s="273"/>
      <c r="M42" s="271" t="str">
        <f>TEXT($G$1+1, "[$-ko-KR]yyyy-mm-dd(ddd) ") &amp; "오전 00:00"</f>
        <v>2021-06-10(목)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69"/>
      <c r="R44" s="269"/>
      <c r="S44" s="269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69"/>
      <c r="R45" s="269"/>
      <c r="S45" s="269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74"/>
      <c r="R46" s="274"/>
      <c r="S46" s="274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74"/>
      <c r="R47" s="274"/>
      <c r="S47" s="274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74"/>
      <c r="R48" s="274"/>
      <c r="S48" s="274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74"/>
      <c r="R49" s="274"/>
      <c r="S49" s="274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74"/>
      <c r="R50" s="274"/>
      <c r="S50" s="274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74"/>
      <c r="R51" s="274"/>
      <c r="S51" s="274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83"/>
      <c r="R53" s="284"/>
      <c r="S53" s="285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86"/>
      <c r="R54" s="287"/>
      <c r="S54" s="288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89"/>
      <c r="R55" s="290"/>
      <c r="S55" s="291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74"/>
      <c r="R56" s="274"/>
      <c r="S56" s="274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69"/>
      <c r="R57" s="269"/>
      <c r="S57" s="269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69"/>
      <c r="R58" s="269"/>
      <c r="S58" s="269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74"/>
      <c r="R59" s="274"/>
      <c r="S59" s="274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74"/>
      <c r="R60" s="274"/>
      <c r="S60" s="274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74"/>
      <c r="R61" s="274"/>
      <c r="S61" s="274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96"/>
      <c r="R62" s="297"/>
      <c r="S62" s="298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92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2021-06-09(수) 오전 00:00</v>
      </c>
      <c r="C69" s="312"/>
      <c r="D69" s="271" t="str">
        <f>TEXT($G$1, "[$-ko-KR]yyyy-mm-dd(ddd) ") &amp; "오후 14:00"</f>
        <v>2021-06-09(수) 오후 14:00</v>
      </c>
      <c r="E69" s="272"/>
      <c r="F69" s="273"/>
      <c r="G69" s="271" t="str">
        <f>TEXT($G$1, "[$-ko-KR]yyyy-mm-dd(ddd) ") &amp; "오후 19:00"</f>
        <v>2021-06-09(수) 오후 19:00</v>
      </c>
      <c r="H69" s="272"/>
      <c r="I69" s="273"/>
      <c r="J69" s="271" t="str">
        <f>TEXT($G$1, "[$-ko-KR]yyyy-mm-dd(ddd) ") &amp; "오후 21:00"</f>
        <v>2021-06-09(수) 오후 21:00</v>
      </c>
      <c r="K69" s="272"/>
      <c r="L69" s="273"/>
      <c r="M69" s="271" t="str">
        <f>TEXT($G$1+1, "[$-ko-KR]yyyy-mm-dd(ddd) ") &amp; "오전 00:00"</f>
        <v>2021-06-10(목)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69"/>
      <c r="R71" s="269"/>
      <c r="S71" s="269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69"/>
      <c r="R72" s="269"/>
      <c r="S72" s="269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74"/>
      <c r="R73" s="274"/>
      <c r="S73" s="274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74"/>
      <c r="R74" s="274"/>
      <c r="S74" s="274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74"/>
      <c r="R75" s="274"/>
      <c r="S75" s="274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74"/>
      <c r="R76" s="274"/>
      <c r="S76" s="274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74"/>
      <c r="R77" s="274"/>
      <c r="S77" s="274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74"/>
      <c r="R78" s="274"/>
      <c r="S78" s="274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83"/>
      <c r="R80" s="284"/>
      <c r="S80" s="285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86"/>
      <c r="R81" s="287"/>
      <c r="S81" s="288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89"/>
      <c r="R82" s="290"/>
      <c r="S82" s="291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74"/>
      <c r="R83" s="274"/>
      <c r="S83" s="274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69"/>
      <c r="R84" s="269"/>
      <c r="S84" s="269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69"/>
      <c r="R85" s="269"/>
      <c r="S85" s="269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74"/>
      <c r="R86" s="274"/>
      <c r="S86" s="274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74"/>
      <c r="R87" s="274"/>
      <c r="S87" s="274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74"/>
      <c r="R88" s="274"/>
      <c r="S88" s="274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96"/>
      <c r="R89" s="297"/>
      <c r="S89" s="298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92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2021-06-09(수) 오전 00:00</v>
      </c>
      <c r="C96" s="312"/>
      <c r="D96" s="271" t="str">
        <f>TEXT($G$1, "[$-ko-KR]yyyy-mm-dd(ddd) ") &amp; "오후 14:00"</f>
        <v>2021-06-09(수) 오후 14:00</v>
      </c>
      <c r="E96" s="272"/>
      <c r="F96" s="273"/>
      <c r="G96" s="271" t="str">
        <f>TEXT($G$1, "[$-ko-KR]yyyy-mm-dd(ddd) ") &amp; "오후 19:00"</f>
        <v>2021-06-09(수) 오후 19:00</v>
      </c>
      <c r="H96" s="272"/>
      <c r="I96" s="273"/>
      <c r="J96" s="271" t="str">
        <f>TEXT($G$1, "[$-ko-KR]yyyy-mm-dd(ddd) ") &amp; "오후 21:00"</f>
        <v>2021-06-09(수) 오후 21:00</v>
      </c>
      <c r="K96" s="272"/>
      <c r="L96" s="273"/>
      <c r="M96" s="271" t="str">
        <f>TEXT($G$1+1, "[$-ko-KR]yyyy-mm-dd(ddd) ") &amp; "오전 00:00"</f>
        <v>2021-06-10(목)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69"/>
      <c r="R98" s="269"/>
      <c r="S98" s="269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69"/>
      <c r="R99" s="269"/>
      <c r="S99" s="269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74"/>
      <c r="R100" s="274"/>
      <c r="S100" s="274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74"/>
      <c r="R101" s="274"/>
      <c r="S101" s="274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74"/>
      <c r="R102" s="274"/>
      <c r="S102" s="274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74"/>
      <c r="R103" s="274"/>
      <c r="S103" s="274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74"/>
      <c r="R104" s="274"/>
      <c r="S104" s="274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74"/>
      <c r="R105" s="274"/>
      <c r="S105" s="274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83"/>
      <c r="R107" s="284"/>
      <c r="S107" s="285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86"/>
      <c r="R108" s="287"/>
      <c r="S108" s="288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89"/>
      <c r="R109" s="290"/>
      <c r="S109" s="291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74"/>
      <c r="R110" s="274"/>
      <c r="S110" s="274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69"/>
      <c r="R111" s="269"/>
      <c r="S111" s="269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69"/>
      <c r="R112" s="269"/>
      <c r="S112" s="269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74"/>
      <c r="R113" s="274"/>
      <c r="S113" s="274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74"/>
      <c r="R114" s="274"/>
      <c r="S114" s="274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74"/>
      <c r="R115" s="274"/>
      <c r="S115" s="274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96"/>
      <c r="R116" s="297"/>
      <c r="S116" s="298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92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2021-06-09(수) 오전 00:00</v>
      </c>
      <c r="C123" s="312"/>
      <c r="D123" s="271" t="str">
        <f>TEXT($G$1, "[$-ko-KR]yyyy-mm-dd(ddd) ") &amp; "오후 14:00"</f>
        <v>2021-06-09(수) 오후 14:00</v>
      </c>
      <c r="E123" s="272"/>
      <c r="F123" s="273"/>
      <c r="G123" s="271" t="str">
        <f>TEXT($G$1, "[$-ko-KR]yyyy-mm-dd(ddd) ") &amp; "오후 19:00"</f>
        <v>2021-06-09(수) 오후 19:00</v>
      </c>
      <c r="H123" s="272"/>
      <c r="I123" s="273"/>
      <c r="J123" s="271" t="str">
        <f>TEXT($G$1, "[$-ko-KR]yyyy-mm-dd(ddd) ") &amp; "오후 21:00"</f>
        <v>2021-06-09(수) 오후 21:00</v>
      </c>
      <c r="K123" s="272"/>
      <c r="L123" s="273"/>
      <c r="M123" s="271" t="str">
        <f>TEXT($G$1+1, "[$-ko-KR]yyyy-mm-dd(ddd) ") &amp; "오전 00:00"</f>
        <v>2021-06-10(목)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69"/>
      <c r="R125" s="269"/>
      <c r="S125" s="269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69"/>
      <c r="R126" s="269"/>
      <c r="S126" s="269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74"/>
      <c r="R127" s="274"/>
      <c r="S127" s="274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74"/>
      <c r="R128" s="274"/>
      <c r="S128" s="274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74"/>
      <c r="R129" s="274"/>
      <c r="S129" s="274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74"/>
      <c r="R130" s="274"/>
      <c r="S130" s="274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74"/>
      <c r="R131" s="274"/>
      <c r="S131" s="274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74"/>
      <c r="R132" s="274"/>
      <c r="S132" s="274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83"/>
      <c r="R134" s="284"/>
      <c r="S134" s="285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86"/>
      <c r="R135" s="287"/>
      <c r="S135" s="288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89"/>
      <c r="R136" s="290"/>
      <c r="S136" s="291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74"/>
      <c r="R137" s="274"/>
      <c r="S137" s="274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69"/>
      <c r="R138" s="269"/>
      <c r="S138" s="269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69"/>
      <c r="R139" s="269"/>
      <c r="S139" s="269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74"/>
      <c r="R140" s="274"/>
      <c r="S140" s="274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74"/>
      <c r="R141" s="274"/>
      <c r="S141" s="274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74"/>
      <c r="R142" s="274"/>
      <c r="S142" s="274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96"/>
      <c r="R143" s="297"/>
      <c r="S143" s="298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92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2021-06-09(수) 오전 00:00</v>
      </c>
      <c r="C150" s="312"/>
      <c r="D150" s="271" t="str">
        <f>TEXT($G$1, "[$-ko-KR]yyyy-mm-dd(ddd) ") &amp; "오후 14:00"</f>
        <v>2021-06-09(수) 오후 14:00</v>
      </c>
      <c r="E150" s="272"/>
      <c r="F150" s="273"/>
      <c r="G150" s="271" t="str">
        <f>TEXT($G$1, "[$-ko-KR]yyyy-mm-dd(ddd) ") &amp; "오후 19:00"</f>
        <v>2021-06-09(수) 오후 19:00</v>
      </c>
      <c r="H150" s="272"/>
      <c r="I150" s="273"/>
      <c r="J150" s="271" t="str">
        <f>TEXT($G$1, "[$-ko-KR]yyyy-mm-dd(ddd) ") &amp; "오후 21:00"</f>
        <v>2021-06-09(수) 오후 21:00</v>
      </c>
      <c r="K150" s="272"/>
      <c r="L150" s="273"/>
      <c r="M150" s="271" t="str">
        <f>TEXT($G$1+1, "[$-ko-KR]yyyy-mm-dd(ddd) ") &amp; "오전 00:00"</f>
        <v>2021-06-10(목)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69"/>
      <c r="R152" s="269"/>
      <c r="S152" s="269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69"/>
      <c r="R153" s="269"/>
      <c r="S153" s="269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74"/>
      <c r="R154" s="274"/>
      <c r="S154" s="274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74"/>
      <c r="R155" s="274"/>
      <c r="S155" s="274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74"/>
      <c r="R156" s="274"/>
      <c r="S156" s="274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74"/>
      <c r="R157" s="274"/>
      <c r="S157" s="274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74"/>
      <c r="R158" s="274"/>
      <c r="S158" s="274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74"/>
      <c r="R159" s="274"/>
      <c r="S159" s="274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83"/>
      <c r="R161" s="284"/>
      <c r="S161" s="285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86"/>
      <c r="R162" s="287"/>
      <c r="S162" s="288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89"/>
      <c r="R163" s="290"/>
      <c r="S163" s="291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74"/>
      <c r="R164" s="274"/>
      <c r="S164" s="274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69"/>
      <c r="R165" s="269"/>
      <c r="S165" s="269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69"/>
      <c r="R166" s="269"/>
      <c r="S166" s="269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74"/>
      <c r="R167" s="274"/>
      <c r="S167" s="274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74"/>
      <c r="R168" s="274"/>
      <c r="S168" s="274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74"/>
      <c r="R169" s="274"/>
      <c r="S169" s="274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96"/>
      <c r="R170" s="297"/>
      <c r="S170" s="298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92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2021-06-09(수) 오전 00:00</v>
      </c>
      <c r="C177" s="312"/>
      <c r="D177" s="271" t="str">
        <f>TEXT($G$1, "[$-ko-KR]yyyy-mm-dd(ddd) ") &amp; "오후 14:00"</f>
        <v>2021-06-09(수) 오후 14:00</v>
      </c>
      <c r="E177" s="272"/>
      <c r="F177" s="273"/>
      <c r="G177" s="271" t="str">
        <f>TEXT($G$1, "[$-ko-KR]yyyy-mm-dd(ddd) ") &amp; "오후 19:00"</f>
        <v>2021-06-09(수) 오후 19:00</v>
      </c>
      <c r="H177" s="272"/>
      <c r="I177" s="273"/>
      <c r="J177" s="271" t="str">
        <f>TEXT($G$1, "[$-ko-KR]yyyy-mm-dd(ddd) ") &amp; "오후 21:00"</f>
        <v>2021-06-09(수) 오후 21:00</v>
      </c>
      <c r="K177" s="272"/>
      <c r="L177" s="273"/>
      <c r="M177" s="271" t="str">
        <f>TEXT($G$1+1, "[$-ko-KR]yyyy-mm-dd(ddd) ") &amp; "오전 00:00"</f>
        <v>2021-06-10(목)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69"/>
      <c r="R179" s="269"/>
      <c r="S179" s="269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69"/>
      <c r="R180" s="269"/>
      <c r="S180" s="269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74"/>
      <c r="R181" s="274"/>
      <c r="S181" s="274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74"/>
      <c r="R182" s="274"/>
      <c r="S182" s="274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74"/>
      <c r="R183" s="274"/>
      <c r="S183" s="274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74"/>
      <c r="R184" s="274"/>
      <c r="S184" s="274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74"/>
      <c r="R185" s="274"/>
      <c r="S185" s="274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74"/>
      <c r="R186" s="274"/>
      <c r="S186" s="274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83"/>
      <c r="R188" s="284"/>
      <c r="S188" s="285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86"/>
      <c r="R189" s="287"/>
      <c r="S189" s="288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89"/>
      <c r="R190" s="290"/>
      <c r="S190" s="291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74"/>
      <c r="R191" s="274"/>
      <c r="S191" s="274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69"/>
      <c r="R192" s="269"/>
      <c r="S192" s="269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69"/>
      <c r="R193" s="269"/>
      <c r="S193" s="269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74"/>
      <c r="R194" s="274"/>
      <c r="S194" s="274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74"/>
      <c r="R195" s="274"/>
      <c r="S195" s="274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74"/>
      <c r="R196" s="274"/>
      <c r="S196" s="274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96"/>
      <c r="R197" s="297"/>
      <c r="S197" s="298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302"/>
      <c r="R199" s="303"/>
      <c r="S199" s="3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05" priority="157">
      <formula>AND($N17 &gt; 0, ISNUMBER($N17))</formula>
    </cfRule>
    <cfRule type="expression" dxfId="2504" priority="158">
      <formula>AND($N17 = 0 * ISNUMBER($N17))</formula>
    </cfRule>
    <cfRule type="expression" dxfId="2503" priority="159">
      <formula>AND($N17 &lt; 0, ISNUMBER($N17))</formula>
    </cfRule>
  </conditionalFormatting>
  <conditionalFormatting sqref="A17:F36">
    <cfRule type="expression" dxfId="2502" priority="166">
      <formula>AND($E17 &gt; 0, ISNUMBER($E17))</formula>
    </cfRule>
    <cfRule type="expression" dxfId="2501" priority="167">
      <formula>AND($E17 = 0 * ISNUMBER($E17))</formula>
    </cfRule>
    <cfRule type="expression" dxfId="2500" priority="168">
      <formula>AND($E17 &lt; 0, ISNUMBER($E17))</formula>
    </cfRule>
  </conditionalFormatting>
  <conditionalFormatting sqref="A17:C36 G17:I36">
    <cfRule type="expression" dxfId="2499" priority="163">
      <formula>AND($H17 &gt; 0, ISNUMBER($H17))</formula>
    </cfRule>
    <cfRule type="expression" dxfId="2498" priority="164">
      <formula>AND($H17 = 0 * ISNUMBER($H17))</formula>
    </cfRule>
    <cfRule type="expression" dxfId="2497" priority="165">
      <formula>AND($H17 &lt; 0, ISNUMBER($H17))</formula>
    </cfRule>
  </conditionalFormatting>
  <conditionalFormatting sqref="A17:C36 J17:L36">
    <cfRule type="expression" dxfId="2496" priority="160">
      <formula>AND($K17 &gt; 0, ISNUMBER($K17))</formula>
    </cfRule>
    <cfRule type="expression" dxfId="2495" priority="161">
      <formula>AND($K17 = 0 * ISNUMBER($K17))</formula>
    </cfRule>
    <cfRule type="expression" dxfId="2494" priority="162">
      <formula>AND($K17 &lt; 0, ISNUMBER($K17))</formula>
    </cfRule>
  </conditionalFormatting>
  <conditionalFormatting sqref="D15:F16 E37:F37">
    <cfRule type="expression" dxfId="2493" priority="154">
      <formula>$E$37 &gt; 0</formula>
    </cfRule>
    <cfRule type="expression" dxfId="2492" priority="155">
      <formula>$E$37 = 0</formula>
    </cfRule>
    <cfRule type="expression" dxfId="2491" priority="156">
      <formula>$E$37 &lt; 0</formula>
    </cfRule>
  </conditionalFormatting>
  <conditionalFormatting sqref="G15:I16 H37:I37">
    <cfRule type="expression" dxfId="2490" priority="151">
      <formula>$H$37 &gt; 0</formula>
    </cfRule>
    <cfRule type="expression" dxfId="2489" priority="152">
      <formula>$H$37 = 0</formula>
    </cfRule>
    <cfRule type="expression" dxfId="2488" priority="153">
      <formula>$H$37 &lt; 0</formula>
    </cfRule>
  </conditionalFormatting>
  <conditionalFormatting sqref="J15:L16 K37:L37">
    <cfRule type="expression" dxfId="2487" priority="148">
      <formula>$K$37 &gt; 0</formula>
    </cfRule>
    <cfRule type="expression" dxfId="2486" priority="149">
      <formula>$K$37 = 0</formula>
    </cfRule>
    <cfRule type="expression" dxfId="2485" priority="150">
      <formula>$K$37 &lt; 0</formula>
    </cfRule>
  </conditionalFormatting>
  <conditionalFormatting sqref="M15:O16 N37:O37">
    <cfRule type="expression" dxfId="2484" priority="145">
      <formula>$N$37 &gt; 0</formula>
    </cfRule>
    <cfRule type="expression" dxfId="2483" priority="146">
      <formula>$N$37 = 0</formula>
    </cfRule>
    <cfRule type="expression" dxfId="2482" priority="147">
      <formula>$N$37 &lt; 0</formula>
    </cfRule>
  </conditionalFormatting>
  <conditionalFormatting sqref="A44:C63 M44:O63">
    <cfRule type="expression" dxfId="2481" priority="133">
      <formula>AND($N44 &gt; 0, ISNUMBER($N44))</formula>
    </cfRule>
    <cfRule type="expression" dxfId="2480" priority="134">
      <formula>AND($N44 = 0 * ISNUMBER($N44))</formula>
    </cfRule>
    <cfRule type="expression" dxfId="2479" priority="135">
      <formula>AND($N44 &lt; 0, ISNUMBER($N44))</formula>
    </cfRule>
  </conditionalFormatting>
  <conditionalFormatting sqref="A44:F63">
    <cfRule type="expression" dxfId="2478" priority="142">
      <formula>AND($E44 &gt; 0, ISNUMBER($E44))</formula>
    </cfRule>
    <cfRule type="expression" dxfId="2477" priority="143">
      <formula>AND($E44 = 0 * ISNUMBER($E44))</formula>
    </cfRule>
    <cfRule type="expression" dxfId="2476" priority="144">
      <formula>AND($E44 &lt; 0, ISNUMBER($E44))</formula>
    </cfRule>
  </conditionalFormatting>
  <conditionalFormatting sqref="A44:C63 G44:I63">
    <cfRule type="expression" dxfId="2475" priority="139">
      <formula>AND($H44 &gt; 0, ISNUMBER($H44))</formula>
    </cfRule>
    <cfRule type="expression" dxfId="2474" priority="140">
      <formula>AND($H44 = 0 * ISNUMBER($H44))</formula>
    </cfRule>
    <cfRule type="expression" dxfId="2473" priority="141">
      <formula>AND($H44 &lt; 0, ISNUMBER($H44))</formula>
    </cfRule>
  </conditionalFormatting>
  <conditionalFormatting sqref="A44:C63 J44:L63">
    <cfRule type="expression" dxfId="2472" priority="136">
      <formula>AND($K44 &gt; 0, ISNUMBER($K44))</formula>
    </cfRule>
    <cfRule type="expression" dxfId="2471" priority="137">
      <formula>AND($K44 = 0 * ISNUMBER($K44))</formula>
    </cfRule>
    <cfRule type="expression" dxfId="2470" priority="138">
      <formula>AND($K44 &lt; 0, ISNUMBER($K44))</formula>
    </cfRule>
  </conditionalFormatting>
  <conditionalFormatting sqref="D42:F43 E64:F64">
    <cfRule type="expression" dxfId="2469" priority="130">
      <formula>$E$64 &gt; 0</formula>
    </cfRule>
    <cfRule type="expression" dxfId="2468" priority="131">
      <formula>$E$64 = 0</formula>
    </cfRule>
    <cfRule type="expression" dxfId="2467" priority="132">
      <formula>$E$64 &lt; 0</formula>
    </cfRule>
  </conditionalFormatting>
  <conditionalFormatting sqref="G42:I43 H64:I64">
    <cfRule type="expression" dxfId="2466" priority="127">
      <formula>$H$64 &gt; 0</formula>
    </cfRule>
    <cfRule type="expression" dxfId="2465" priority="128">
      <formula>$H$64 = 0</formula>
    </cfRule>
    <cfRule type="expression" dxfId="2464" priority="129">
      <formula>$H$64 &lt; 0</formula>
    </cfRule>
  </conditionalFormatting>
  <conditionalFormatting sqref="J42:L43 K64:L64">
    <cfRule type="expression" dxfId="2463" priority="124">
      <formula>$K$64 &gt; 0</formula>
    </cfRule>
    <cfRule type="expression" dxfId="2462" priority="125">
      <formula>$K$64 = 0</formula>
    </cfRule>
    <cfRule type="expression" dxfId="2461" priority="126">
      <formula>$K$64 &lt; 0</formula>
    </cfRule>
  </conditionalFormatting>
  <conditionalFormatting sqref="M42:O43 N64:O64">
    <cfRule type="expression" dxfId="2460" priority="121">
      <formula>$N$64 &gt; 0</formula>
    </cfRule>
    <cfRule type="expression" dxfId="2459" priority="122">
      <formula>$N$64 = 0</formula>
    </cfRule>
    <cfRule type="expression" dxfId="2458" priority="123">
      <formula>$N$64 &lt; 0</formula>
    </cfRule>
  </conditionalFormatting>
  <conditionalFormatting sqref="A71:C90 M71:O90">
    <cfRule type="expression" dxfId="2457" priority="109">
      <formula>AND($N71 &gt; 0, ISNUMBER($N71))</formula>
    </cfRule>
    <cfRule type="expression" dxfId="2456" priority="110">
      <formula>AND($N71 = 0 * ISNUMBER($N71))</formula>
    </cfRule>
    <cfRule type="expression" dxfId="2455" priority="111">
      <formula>AND($N71 &lt; 0, ISNUMBER($N71))</formula>
    </cfRule>
  </conditionalFormatting>
  <conditionalFormatting sqref="A71:F90">
    <cfRule type="expression" dxfId="2454" priority="118">
      <formula>AND($E71 &gt; 0, ISNUMBER($E71))</formula>
    </cfRule>
    <cfRule type="expression" dxfId="2453" priority="119">
      <formula>AND($E71 = 0 * ISNUMBER($E71))</formula>
    </cfRule>
    <cfRule type="expression" dxfId="2452" priority="120">
      <formula>AND($E71 &lt; 0, ISNUMBER($E71))</formula>
    </cfRule>
  </conditionalFormatting>
  <conditionalFormatting sqref="A71:C90 G71:I90">
    <cfRule type="expression" dxfId="2451" priority="115">
      <formula>AND($H71 &gt; 0, ISNUMBER($H71))</formula>
    </cfRule>
    <cfRule type="expression" dxfId="2450" priority="116">
      <formula>AND($H71 = 0 * ISNUMBER($H71))</formula>
    </cfRule>
    <cfRule type="expression" dxfId="2449" priority="117">
      <formula>AND($H71 &lt; 0, ISNUMBER($H71))</formula>
    </cfRule>
  </conditionalFormatting>
  <conditionalFormatting sqref="A71:C90 J71:L90">
    <cfRule type="expression" dxfId="2448" priority="112">
      <formula>AND($K71 &gt; 0, ISNUMBER($K71))</formula>
    </cfRule>
    <cfRule type="expression" dxfId="2447" priority="113">
      <formula>AND($K71 = 0 * ISNUMBER($K71))</formula>
    </cfRule>
    <cfRule type="expression" dxfId="2446" priority="114">
      <formula>AND($K71 &lt; 0, ISNUMBER($K71))</formula>
    </cfRule>
  </conditionalFormatting>
  <conditionalFormatting sqref="D69:F70 E91:F91">
    <cfRule type="expression" dxfId="2445" priority="106">
      <formula>$E$91 &gt; 0</formula>
    </cfRule>
    <cfRule type="expression" dxfId="2444" priority="107">
      <formula>$E$91 = 0</formula>
    </cfRule>
    <cfRule type="expression" dxfId="2443" priority="108">
      <formula>$E$91 &lt; 0</formula>
    </cfRule>
  </conditionalFormatting>
  <conditionalFormatting sqref="G69:I70 H91:I91">
    <cfRule type="expression" dxfId="2442" priority="103">
      <formula>$H$91 &gt; 0</formula>
    </cfRule>
    <cfRule type="expression" dxfId="2441" priority="104">
      <formula>$H$91 = 0</formula>
    </cfRule>
    <cfRule type="expression" dxfId="2440" priority="105">
      <formula>$H$91 &lt; 0</formula>
    </cfRule>
  </conditionalFormatting>
  <conditionalFormatting sqref="J69:L70 K91:L91">
    <cfRule type="expression" dxfId="2439" priority="100">
      <formula>$K$91 &gt; 0</formula>
    </cfRule>
    <cfRule type="expression" dxfId="2438" priority="101">
      <formula>$K$91 = 0</formula>
    </cfRule>
    <cfRule type="expression" dxfId="2437" priority="102">
      <formula>$K$91 &lt; 0</formula>
    </cfRule>
  </conditionalFormatting>
  <conditionalFormatting sqref="M69:O70 N91:O91">
    <cfRule type="expression" dxfId="2436" priority="97">
      <formula>$N$91 &gt; 0</formula>
    </cfRule>
    <cfRule type="expression" dxfId="2435" priority="98">
      <formula>$N$91 = 0</formula>
    </cfRule>
    <cfRule type="expression" dxfId="2434" priority="99">
      <formula>$N$91 &lt; 0</formula>
    </cfRule>
  </conditionalFormatting>
  <conditionalFormatting sqref="A98:C117 M98:O117">
    <cfRule type="expression" dxfId="2433" priority="85">
      <formula>AND($N98 &gt; 0, ISNUMBER($N98))</formula>
    </cfRule>
    <cfRule type="expression" dxfId="2432" priority="86">
      <formula>AND($N98 = 0 * ISNUMBER($N98))</formula>
    </cfRule>
    <cfRule type="expression" dxfId="2431" priority="87">
      <formula>AND($N98 &lt; 0, ISNUMBER($N98))</formula>
    </cfRule>
  </conditionalFormatting>
  <conditionalFormatting sqref="A98:F117">
    <cfRule type="expression" dxfId="2430" priority="94">
      <formula>AND($E98 &gt; 0, ISNUMBER($E98))</formula>
    </cfRule>
    <cfRule type="expression" dxfId="2429" priority="95">
      <formula>AND($E98 = 0 * ISNUMBER($E98))</formula>
    </cfRule>
    <cfRule type="expression" dxfId="2428" priority="96">
      <formula>AND($E98 &lt; 0, ISNUMBER($E98))</formula>
    </cfRule>
  </conditionalFormatting>
  <conditionalFormatting sqref="A98:C117 G98:I117">
    <cfRule type="expression" dxfId="2427" priority="91">
      <formula>AND($H98 &gt; 0, ISNUMBER($H98))</formula>
    </cfRule>
    <cfRule type="expression" dxfId="2426" priority="92">
      <formula>AND($H98 = 0 * ISNUMBER($H98))</formula>
    </cfRule>
    <cfRule type="expression" dxfId="2425" priority="93">
      <formula>AND($H98 &lt; 0, ISNUMBER($H98))</formula>
    </cfRule>
  </conditionalFormatting>
  <conditionalFormatting sqref="A98:C117 J98:L117">
    <cfRule type="expression" dxfId="2424" priority="88">
      <formula>AND($K98 &gt; 0, ISNUMBER($K98))</formula>
    </cfRule>
    <cfRule type="expression" dxfId="2423" priority="89">
      <formula>AND($K98 = 0 * ISNUMBER($K98))</formula>
    </cfRule>
    <cfRule type="expression" dxfId="2422" priority="90">
      <formula>AND($K98 &lt; 0, ISNUMBER($K98))</formula>
    </cfRule>
  </conditionalFormatting>
  <conditionalFormatting sqref="D96:F97 E118:F118">
    <cfRule type="expression" dxfId="2421" priority="82">
      <formula>$E$118 &gt; 0</formula>
    </cfRule>
    <cfRule type="expression" dxfId="2420" priority="83">
      <formula>$E$118 = 0</formula>
    </cfRule>
    <cfRule type="expression" dxfId="2419" priority="84">
      <formula>$E$118 &lt; 0</formula>
    </cfRule>
  </conditionalFormatting>
  <conditionalFormatting sqref="G96:I97 H118:I118">
    <cfRule type="expression" dxfId="2418" priority="79">
      <formula>$H$118 &gt; 0</formula>
    </cfRule>
    <cfRule type="expression" dxfId="2417" priority="80">
      <formula>$H$118 = 0</formula>
    </cfRule>
    <cfRule type="expression" dxfId="2416" priority="81">
      <formula>$H$118 &lt; 0</formula>
    </cfRule>
  </conditionalFormatting>
  <conditionalFormatting sqref="J96:L97 K118:L118">
    <cfRule type="expression" dxfId="2415" priority="76">
      <formula>$K$118 &gt; 0</formula>
    </cfRule>
    <cfRule type="expression" dxfId="2414" priority="77">
      <formula>$K$118 = 0</formula>
    </cfRule>
    <cfRule type="expression" dxfId="2413" priority="78">
      <formula>$K$118 &lt; 0</formula>
    </cfRule>
  </conditionalFormatting>
  <conditionalFormatting sqref="M96:O97 N118:O118">
    <cfRule type="expression" dxfId="2412" priority="73">
      <formula>$N$118 &gt; 0</formula>
    </cfRule>
    <cfRule type="expression" dxfId="2411" priority="74">
      <formula>$N$118 = 0</formula>
    </cfRule>
    <cfRule type="expression" dxfId="2410" priority="75">
      <formula>$N$118 &lt; 0</formula>
    </cfRule>
  </conditionalFormatting>
  <conditionalFormatting sqref="A125:C144 M125:O144">
    <cfRule type="expression" dxfId="2409" priority="61">
      <formula>AND($N125 &gt; 0, ISNUMBER($N125))</formula>
    </cfRule>
    <cfRule type="expression" dxfId="2408" priority="62">
      <formula>AND($N125 = 0 * ISNUMBER($N125))</formula>
    </cfRule>
    <cfRule type="expression" dxfId="2407" priority="63">
      <formula>AND($N125 &lt; 0, ISNUMBER($N125))</formula>
    </cfRule>
  </conditionalFormatting>
  <conditionalFormatting sqref="A125:F144">
    <cfRule type="expression" dxfId="2406" priority="70">
      <formula>AND($E125 &gt; 0, ISNUMBER($E125))</formula>
    </cfRule>
    <cfRule type="expression" dxfId="2405" priority="71">
      <formula>AND($E125 = 0 * ISNUMBER($E125))</formula>
    </cfRule>
    <cfRule type="expression" dxfId="2404" priority="72">
      <formula>AND($E125 &lt; 0, ISNUMBER($E125))</formula>
    </cfRule>
  </conditionalFormatting>
  <conditionalFormatting sqref="A125:C144 G125:I144">
    <cfRule type="expression" dxfId="2403" priority="67">
      <formula>AND($H125 &gt; 0, ISNUMBER($H125))</formula>
    </cfRule>
    <cfRule type="expression" dxfId="2402" priority="68">
      <formula>AND($H125 = 0 * ISNUMBER($H125))</formula>
    </cfRule>
    <cfRule type="expression" dxfId="2401" priority="69">
      <formula>AND($H125 &lt; 0, ISNUMBER($H125))</formula>
    </cfRule>
  </conditionalFormatting>
  <conditionalFormatting sqref="A125:C144 J125:L144">
    <cfRule type="expression" dxfId="2400" priority="64">
      <formula>AND($K125 &gt; 0, ISNUMBER($K125))</formula>
    </cfRule>
    <cfRule type="expression" dxfId="2399" priority="65">
      <formula>AND($K125 = 0 * ISNUMBER($K125))</formula>
    </cfRule>
    <cfRule type="expression" dxfId="2398" priority="66">
      <formula>AND($K125 &lt; 0, ISNUMBER($K125))</formula>
    </cfRule>
  </conditionalFormatting>
  <conditionalFormatting sqref="D123:F124 E145:F145">
    <cfRule type="expression" dxfId="2397" priority="58">
      <formula>$E$145 &gt; 0</formula>
    </cfRule>
    <cfRule type="expression" dxfId="2396" priority="59">
      <formula>$E$145 = 0</formula>
    </cfRule>
    <cfRule type="expression" dxfId="2395" priority="60">
      <formula>$E$145 &lt; 0</formula>
    </cfRule>
  </conditionalFormatting>
  <conditionalFormatting sqref="G123:I124 H145:I145">
    <cfRule type="expression" dxfId="2394" priority="55">
      <formula>$H$145 &gt; 0</formula>
    </cfRule>
    <cfRule type="expression" dxfId="2393" priority="56">
      <formula>$H$145 = 0</formula>
    </cfRule>
    <cfRule type="expression" dxfId="2392" priority="57">
      <formula>$H$145 &lt; 0</formula>
    </cfRule>
  </conditionalFormatting>
  <conditionalFormatting sqref="J123:L124 K145:L145">
    <cfRule type="expression" dxfId="2391" priority="52">
      <formula>$K$145 &gt; 0</formula>
    </cfRule>
    <cfRule type="expression" dxfId="2390" priority="53">
      <formula>$K$145 = 0</formula>
    </cfRule>
    <cfRule type="expression" dxfId="2389" priority="54">
      <formula>$K$145 &lt; 0</formula>
    </cfRule>
  </conditionalFormatting>
  <conditionalFormatting sqref="M123:O124 N145:O145">
    <cfRule type="expression" dxfId="2388" priority="49">
      <formula>$N$145 &gt; 0</formula>
    </cfRule>
    <cfRule type="expression" dxfId="2387" priority="50">
      <formula>$N$145 = 0</formula>
    </cfRule>
    <cfRule type="expression" dxfId="2386" priority="51">
      <formula>$N$145 &lt; 0</formula>
    </cfRule>
  </conditionalFormatting>
  <conditionalFormatting sqref="A152:C171 M152:O171">
    <cfRule type="expression" dxfId="2385" priority="37">
      <formula>AND($N152 &gt; 0, ISNUMBER($N152))</formula>
    </cfRule>
    <cfRule type="expression" dxfId="2384" priority="38">
      <formula>AND($N152 = 0 * ISNUMBER($N152))</formula>
    </cfRule>
    <cfRule type="expression" dxfId="2383" priority="39">
      <formula>AND($N152 &lt; 0, ISNUMBER($N152))</formula>
    </cfRule>
  </conditionalFormatting>
  <conditionalFormatting sqref="A152:F171">
    <cfRule type="expression" dxfId="2382" priority="46">
      <formula>AND($E152 &gt; 0, ISNUMBER($E152))</formula>
    </cfRule>
    <cfRule type="expression" dxfId="2381" priority="47">
      <formula>AND($E152 = 0 * ISNUMBER($E152))</formula>
    </cfRule>
    <cfRule type="expression" dxfId="2380" priority="48">
      <formula>AND($E152 &lt; 0, ISNUMBER($E152))</formula>
    </cfRule>
  </conditionalFormatting>
  <conditionalFormatting sqref="A152:C171 G152:I171">
    <cfRule type="expression" dxfId="2379" priority="43">
      <formula>AND($H152 &gt; 0, ISNUMBER($H152))</formula>
    </cfRule>
    <cfRule type="expression" dxfId="2378" priority="44">
      <formula>AND($H152 = 0 * ISNUMBER($H152))</formula>
    </cfRule>
    <cfRule type="expression" dxfId="2377" priority="45">
      <formula>AND($H152 &lt; 0, ISNUMBER($H152))</formula>
    </cfRule>
  </conditionalFormatting>
  <conditionalFormatting sqref="A152:C171 J152:L171">
    <cfRule type="expression" dxfId="2376" priority="40">
      <formula>AND($K152 &gt; 0, ISNUMBER($K152))</formula>
    </cfRule>
    <cfRule type="expression" dxfId="2375" priority="41">
      <formula>AND($K152 = 0 * ISNUMBER($K152))</formula>
    </cfRule>
    <cfRule type="expression" dxfId="2374" priority="42">
      <formula>AND($K152 &lt; 0, ISNUMBER($K152))</formula>
    </cfRule>
  </conditionalFormatting>
  <conditionalFormatting sqref="D150:F151 E172:F172">
    <cfRule type="expression" dxfId="2373" priority="34">
      <formula>$E$172 &gt; 0</formula>
    </cfRule>
    <cfRule type="expression" dxfId="2372" priority="35">
      <formula>$E$172 = 0</formula>
    </cfRule>
    <cfRule type="expression" dxfId="2371" priority="36">
      <formula>$E$172 &lt; 0</formula>
    </cfRule>
  </conditionalFormatting>
  <conditionalFormatting sqref="G150:I151 H172:I172">
    <cfRule type="expression" dxfId="2370" priority="31">
      <formula>$H$172 &gt; 0</formula>
    </cfRule>
    <cfRule type="expression" dxfId="2369" priority="32">
      <formula>$H$172 = 0</formula>
    </cfRule>
    <cfRule type="expression" dxfId="2368" priority="33">
      <formula>$H$172 &lt; 0</formula>
    </cfRule>
  </conditionalFormatting>
  <conditionalFormatting sqref="J150:L151 K172:L172">
    <cfRule type="expression" dxfId="2367" priority="28">
      <formula>$K$172 &gt; 0</formula>
    </cfRule>
    <cfRule type="expression" dxfId="2366" priority="29">
      <formula>$K$172 = 0</formula>
    </cfRule>
    <cfRule type="expression" dxfId="2365" priority="30">
      <formula>$K$172 &lt; 0</formula>
    </cfRule>
  </conditionalFormatting>
  <conditionalFormatting sqref="M150:O151 N172:O172">
    <cfRule type="expression" dxfId="2364" priority="25">
      <formula>$N$172 &gt; 0</formula>
    </cfRule>
    <cfRule type="expression" dxfId="2363" priority="26">
      <formula>$N$172 = 0</formula>
    </cfRule>
    <cfRule type="expression" dxfId="2362" priority="27">
      <formula>$N$172 &lt; 0</formula>
    </cfRule>
  </conditionalFormatting>
  <conditionalFormatting sqref="A179:C198 M179:O198">
    <cfRule type="expression" dxfId="2361" priority="13">
      <formula>AND($N179 &gt; 0, ISNUMBER($N179))</formula>
    </cfRule>
    <cfRule type="expression" dxfId="2360" priority="14">
      <formula>AND($N179 = 0 * ISNUMBER($N179))</formula>
    </cfRule>
    <cfRule type="expression" dxfId="2359" priority="15">
      <formula>AND($N179 &lt; 0, ISNUMBER($N179))</formula>
    </cfRule>
  </conditionalFormatting>
  <conditionalFormatting sqref="A179:F198">
    <cfRule type="expression" dxfId="2358" priority="22">
      <formula>AND($E179 &gt; 0, ISNUMBER($E179))</formula>
    </cfRule>
    <cfRule type="expression" dxfId="2357" priority="23">
      <formula>AND($E179 = 0 * ISNUMBER($E179))</formula>
    </cfRule>
    <cfRule type="expression" dxfId="2356" priority="24">
      <formula>AND($E179 &lt; 0, ISNUMBER($E179))</formula>
    </cfRule>
  </conditionalFormatting>
  <conditionalFormatting sqref="A179:C198 G179:I198">
    <cfRule type="expression" dxfId="2355" priority="19">
      <formula>AND($H179 &gt; 0, ISNUMBER($H179))</formula>
    </cfRule>
    <cfRule type="expression" dxfId="2354" priority="20">
      <formula>AND($H179 = 0 * ISNUMBER($H179))</formula>
    </cfRule>
    <cfRule type="expression" dxfId="2353" priority="21">
      <formula>AND($H179 &lt; 0, ISNUMBER($H179))</formula>
    </cfRule>
  </conditionalFormatting>
  <conditionalFormatting sqref="A179:C198 J179:L198">
    <cfRule type="expression" dxfId="2352" priority="16">
      <formula>AND($K179 &gt; 0, ISNUMBER($K179))</formula>
    </cfRule>
    <cfRule type="expression" dxfId="2351" priority="17">
      <formula>AND($K179 = 0 * ISNUMBER($K179))</formula>
    </cfRule>
    <cfRule type="expression" dxfId="2350" priority="18">
      <formula>AND($K179 &lt; 0, ISNUMBER($K179))</formula>
    </cfRule>
  </conditionalFormatting>
  <conditionalFormatting sqref="D177:F178 E199:F199">
    <cfRule type="expression" dxfId="2349" priority="10">
      <formula>$E$199 &gt; 0</formula>
    </cfRule>
    <cfRule type="expression" dxfId="2348" priority="11">
      <formula>$E$199 = 0</formula>
    </cfRule>
    <cfRule type="expression" dxfId="2347" priority="12">
      <formula>$E$199 &lt; 0</formula>
    </cfRule>
  </conditionalFormatting>
  <conditionalFormatting sqref="G177:I178 H199:I199">
    <cfRule type="expression" dxfId="2346" priority="7">
      <formula>$H$199 &gt; 0</formula>
    </cfRule>
    <cfRule type="expression" dxfId="2345" priority="8">
      <formula>$H$199 = 0</formula>
    </cfRule>
    <cfRule type="expression" dxfId="2344" priority="9">
      <formula>$H$199 &lt; 0</formula>
    </cfRule>
  </conditionalFormatting>
  <conditionalFormatting sqref="J177:L178 K199:L199">
    <cfRule type="expression" dxfId="2343" priority="4">
      <formula>$K$199 &gt; 0</formula>
    </cfRule>
    <cfRule type="expression" dxfId="2342" priority="5">
      <formula>$K$199 = 0</formula>
    </cfRule>
    <cfRule type="expression" dxfId="2341" priority="6">
      <formula>$K$199 &lt; 0</formula>
    </cfRule>
  </conditionalFormatting>
  <conditionalFormatting sqref="M177:O178 N199:O199">
    <cfRule type="expression" dxfId="2340" priority="1">
      <formula>$N$199 &gt; 0</formula>
    </cfRule>
    <cfRule type="expression" dxfId="2339" priority="2">
      <formula>$N$199 = 0</formula>
    </cfRule>
    <cfRule type="expression" dxfId="23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44357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196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2021-06-10(목) 오전 00:00</v>
      </c>
      <c r="C15" s="315"/>
      <c r="D15" s="271" t="str">
        <f>TEXT($G$1, "[$-ko-KR]yyyy-mm-dd(ddd) ") &amp; "오후 14:00"</f>
        <v>2021-06-10(목) 오후 14:00</v>
      </c>
      <c r="E15" s="272"/>
      <c r="F15" s="273"/>
      <c r="G15" s="271" t="str">
        <f>TEXT($G$1, "[$-ko-KR]yyyy-mm-dd(ddd) ") &amp; "오후 19:00"</f>
        <v>2021-06-10(목) 오후 19:00</v>
      </c>
      <c r="H15" s="272"/>
      <c r="I15" s="273"/>
      <c r="J15" s="271" t="str">
        <f>TEXT($G$1, "[$-ko-KR]yyyy-mm-dd(ddd) ") &amp; "오후 21:00"</f>
        <v>2021-06-10(목) 오후 21:00</v>
      </c>
      <c r="K15" s="272"/>
      <c r="L15" s="273"/>
      <c r="M15" s="271" t="str">
        <f>TEXT($G$1+1, "[$-ko-KR]yyyy-mm-dd(ddd) ") &amp; "오전 00:00"</f>
        <v>2021-06-11(금)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74"/>
      <c r="R20" s="274"/>
      <c r="S20" s="274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74"/>
      <c r="R21" s="274"/>
      <c r="S21" s="274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74"/>
      <c r="R22" s="274"/>
      <c r="S22" s="274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74"/>
      <c r="R23" s="274"/>
      <c r="S23" s="274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74"/>
      <c r="R24" s="274"/>
      <c r="S24" s="274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83"/>
      <c r="R26" s="284"/>
      <c r="S26" s="285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86"/>
      <c r="R27" s="287"/>
      <c r="S27" s="288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89"/>
      <c r="R28" s="290"/>
      <c r="S28" s="291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74"/>
      <c r="R29" s="274"/>
      <c r="S29" s="274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69"/>
      <c r="R30" s="269"/>
      <c r="S30" s="269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196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2021-06-10(목) 오전 00:00</v>
      </c>
      <c r="C42" s="312"/>
      <c r="D42" s="271" t="str">
        <f>TEXT($G$1, "[$-ko-KR]yyyy-mm-dd(ddd) ") &amp; "오후 14:00"</f>
        <v>2021-06-10(목) 오후 14:00</v>
      </c>
      <c r="E42" s="272"/>
      <c r="F42" s="273"/>
      <c r="G42" s="271" t="str">
        <f>TEXT($G$1, "[$-ko-KR]yyyy-mm-dd(ddd) ") &amp; "오후 19:00"</f>
        <v>2021-06-10(목) 오후 19:00</v>
      </c>
      <c r="H42" s="272"/>
      <c r="I42" s="273"/>
      <c r="J42" s="271" t="str">
        <f>TEXT($G$1, "[$-ko-KR]yyyy-mm-dd(ddd) ") &amp; "오후 21:00"</f>
        <v>2021-06-10(목) 오후 21:00</v>
      </c>
      <c r="K42" s="272"/>
      <c r="L42" s="273"/>
      <c r="M42" s="271" t="str">
        <f>TEXT($G$1+1, "[$-ko-KR]yyyy-mm-dd(ddd) ") &amp; "오전 00:00"</f>
        <v>2021-06-11(금)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69"/>
      <c r="R44" s="269"/>
      <c r="S44" s="269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69"/>
      <c r="R45" s="269"/>
      <c r="S45" s="269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74"/>
      <c r="R46" s="274"/>
      <c r="S46" s="274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74"/>
      <c r="R47" s="274"/>
      <c r="S47" s="274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74"/>
      <c r="R48" s="274"/>
      <c r="S48" s="274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74"/>
      <c r="R49" s="274"/>
      <c r="S49" s="274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74"/>
      <c r="R50" s="274"/>
      <c r="S50" s="274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74"/>
      <c r="R51" s="274"/>
      <c r="S51" s="274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83"/>
      <c r="R53" s="284"/>
      <c r="S53" s="285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86"/>
      <c r="R54" s="287"/>
      <c r="S54" s="288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89"/>
      <c r="R55" s="290"/>
      <c r="S55" s="291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74"/>
      <c r="R56" s="274"/>
      <c r="S56" s="274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69"/>
      <c r="R57" s="269"/>
      <c r="S57" s="269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69"/>
      <c r="R58" s="269"/>
      <c r="S58" s="269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74"/>
      <c r="R59" s="274"/>
      <c r="S59" s="274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74"/>
      <c r="R60" s="274"/>
      <c r="S60" s="274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74"/>
      <c r="R61" s="274"/>
      <c r="S61" s="274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96"/>
      <c r="R62" s="297"/>
      <c r="S62" s="298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196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2021-06-10(목) 오전 00:00</v>
      </c>
      <c r="C69" s="312"/>
      <c r="D69" s="271" t="str">
        <f>TEXT($G$1, "[$-ko-KR]yyyy-mm-dd(ddd) ") &amp; "오후 14:00"</f>
        <v>2021-06-10(목) 오후 14:00</v>
      </c>
      <c r="E69" s="272"/>
      <c r="F69" s="273"/>
      <c r="G69" s="271" t="str">
        <f>TEXT($G$1, "[$-ko-KR]yyyy-mm-dd(ddd) ") &amp; "오후 19:00"</f>
        <v>2021-06-10(목) 오후 19:00</v>
      </c>
      <c r="H69" s="272"/>
      <c r="I69" s="273"/>
      <c r="J69" s="271" t="str">
        <f>TEXT($G$1, "[$-ko-KR]yyyy-mm-dd(ddd) ") &amp; "오후 21:00"</f>
        <v>2021-06-10(목) 오후 21:00</v>
      </c>
      <c r="K69" s="272"/>
      <c r="L69" s="273"/>
      <c r="M69" s="271" t="str">
        <f>TEXT($G$1+1, "[$-ko-KR]yyyy-mm-dd(ddd) ") &amp; "오전 00:00"</f>
        <v>2021-06-11(금)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69"/>
      <c r="R71" s="269"/>
      <c r="S71" s="269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69"/>
      <c r="R72" s="269"/>
      <c r="S72" s="269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74"/>
      <c r="R73" s="274"/>
      <c r="S73" s="274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74"/>
      <c r="R74" s="274"/>
      <c r="S74" s="274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74"/>
      <c r="R75" s="274"/>
      <c r="S75" s="274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74"/>
      <c r="R76" s="274"/>
      <c r="S76" s="274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74"/>
      <c r="R77" s="274"/>
      <c r="S77" s="274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74"/>
      <c r="R78" s="274"/>
      <c r="S78" s="274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83"/>
      <c r="R80" s="284"/>
      <c r="S80" s="285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86"/>
      <c r="R81" s="287"/>
      <c r="S81" s="288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89"/>
      <c r="R82" s="290"/>
      <c r="S82" s="291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74"/>
      <c r="R83" s="274"/>
      <c r="S83" s="274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69"/>
      <c r="R84" s="269"/>
      <c r="S84" s="269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69"/>
      <c r="R85" s="269"/>
      <c r="S85" s="269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74"/>
      <c r="R86" s="274"/>
      <c r="S86" s="274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74"/>
      <c r="R87" s="274"/>
      <c r="S87" s="274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74"/>
      <c r="R88" s="274"/>
      <c r="S88" s="274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96"/>
      <c r="R89" s="297"/>
      <c r="S89" s="298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196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2021-06-10(목) 오전 00:00</v>
      </c>
      <c r="C96" s="312"/>
      <c r="D96" s="271" t="str">
        <f>TEXT($G$1, "[$-ko-KR]yyyy-mm-dd(ddd) ") &amp; "오후 14:00"</f>
        <v>2021-06-10(목) 오후 14:00</v>
      </c>
      <c r="E96" s="272"/>
      <c r="F96" s="273"/>
      <c r="G96" s="271" t="str">
        <f>TEXT($G$1, "[$-ko-KR]yyyy-mm-dd(ddd) ") &amp; "오후 19:00"</f>
        <v>2021-06-10(목) 오후 19:00</v>
      </c>
      <c r="H96" s="272"/>
      <c r="I96" s="273"/>
      <c r="J96" s="271" t="str">
        <f>TEXT($G$1, "[$-ko-KR]yyyy-mm-dd(ddd) ") &amp; "오후 21:00"</f>
        <v>2021-06-10(목) 오후 21:00</v>
      </c>
      <c r="K96" s="272"/>
      <c r="L96" s="273"/>
      <c r="M96" s="271" t="str">
        <f>TEXT($G$1+1, "[$-ko-KR]yyyy-mm-dd(ddd) ") &amp; "오전 00:00"</f>
        <v>2021-06-11(금)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69"/>
      <c r="R98" s="269"/>
      <c r="S98" s="269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69"/>
      <c r="R99" s="269"/>
      <c r="S99" s="269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74"/>
      <c r="R100" s="274"/>
      <c r="S100" s="274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74"/>
      <c r="R101" s="274"/>
      <c r="S101" s="274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74"/>
      <c r="R102" s="274"/>
      <c r="S102" s="274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74"/>
      <c r="R103" s="274"/>
      <c r="S103" s="274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74"/>
      <c r="R104" s="274"/>
      <c r="S104" s="274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74"/>
      <c r="R105" s="274"/>
      <c r="S105" s="274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83"/>
      <c r="R107" s="284"/>
      <c r="S107" s="285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86"/>
      <c r="R108" s="287"/>
      <c r="S108" s="288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89"/>
      <c r="R109" s="290"/>
      <c r="S109" s="291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74"/>
      <c r="R110" s="274"/>
      <c r="S110" s="274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69"/>
      <c r="R111" s="269"/>
      <c r="S111" s="269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69"/>
      <c r="R112" s="269"/>
      <c r="S112" s="269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74"/>
      <c r="R113" s="274"/>
      <c r="S113" s="274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74"/>
      <c r="R114" s="274"/>
      <c r="S114" s="274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74"/>
      <c r="R115" s="274"/>
      <c r="S115" s="274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96"/>
      <c r="R116" s="297"/>
      <c r="S116" s="298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196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2021-06-10(목) 오전 00:00</v>
      </c>
      <c r="C123" s="312"/>
      <c r="D123" s="271" t="str">
        <f>TEXT($G$1, "[$-ko-KR]yyyy-mm-dd(ddd) ") &amp; "오후 14:00"</f>
        <v>2021-06-10(목) 오후 14:00</v>
      </c>
      <c r="E123" s="272"/>
      <c r="F123" s="273"/>
      <c r="G123" s="271" t="str">
        <f>TEXT($G$1, "[$-ko-KR]yyyy-mm-dd(ddd) ") &amp; "오후 19:00"</f>
        <v>2021-06-10(목) 오후 19:00</v>
      </c>
      <c r="H123" s="272"/>
      <c r="I123" s="273"/>
      <c r="J123" s="271" t="str">
        <f>TEXT($G$1, "[$-ko-KR]yyyy-mm-dd(ddd) ") &amp; "오후 21:00"</f>
        <v>2021-06-10(목) 오후 21:00</v>
      </c>
      <c r="K123" s="272"/>
      <c r="L123" s="273"/>
      <c r="M123" s="271" t="str">
        <f>TEXT($G$1+1, "[$-ko-KR]yyyy-mm-dd(ddd) ") &amp; "오전 00:00"</f>
        <v>2021-06-11(금)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69"/>
      <c r="R125" s="269"/>
      <c r="S125" s="269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69"/>
      <c r="R126" s="269"/>
      <c r="S126" s="269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74"/>
      <c r="R127" s="274"/>
      <c r="S127" s="274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74"/>
      <c r="R128" s="274"/>
      <c r="S128" s="274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74"/>
      <c r="R129" s="274"/>
      <c r="S129" s="274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74"/>
      <c r="R130" s="274"/>
      <c r="S130" s="274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74"/>
      <c r="R131" s="274"/>
      <c r="S131" s="274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74"/>
      <c r="R132" s="274"/>
      <c r="S132" s="274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83"/>
      <c r="R134" s="284"/>
      <c r="S134" s="285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86"/>
      <c r="R135" s="287"/>
      <c r="S135" s="288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89"/>
      <c r="R136" s="290"/>
      <c r="S136" s="291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74"/>
      <c r="R137" s="274"/>
      <c r="S137" s="274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69"/>
      <c r="R138" s="269"/>
      <c r="S138" s="269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69"/>
      <c r="R139" s="269"/>
      <c r="S139" s="269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74"/>
      <c r="R140" s="274"/>
      <c r="S140" s="274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74"/>
      <c r="R141" s="274"/>
      <c r="S141" s="274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74"/>
      <c r="R142" s="274"/>
      <c r="S142" s="274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96"/>
      <c r="R143" s="297"/>
      <c r="S143" s="298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196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2021-06-10(목) 오전 00:00</v>
      </c>
      <c r="C150" s="312"/>
      <c r="D150" s="271" t="str">
        <f>TEXT($G$1, "[$-ko-KR]yyyy-mm-dd(ddd) ") &amp; "오후 14:00"</f>
        <v>2021-06-10(목) 오후 14:00</v>
      </c>
      <c r="E150" s="272"/>
      <c r="F150" s="273"/>
      <c r="G150" s="271" t="str">
        <f>TEXT($G$1, "[$-ko-KR]yyyy-mm-dd(ddd) ") &amp; "오후 19:00"</f>
        <v>2021-06-10(목) 오후 19:00</v>
      </c>
      <c r="H150" s="272"/>
      <c r="I150" s="273"/>
      <c r="J150" s="271" t="str">
        <f>TEXT($G$1, "[$-ko-KR]yyyy-mm-dd(ddd) ") &amp; "오후 21:00"</f>
        <v>2021-06-10(목) 오후 21:00</v>
      </c>
      <c r="K150" s="272"/>
      <c r="L150" s="273"/>
      <c r="M150" s="271" t="str">
        <f>TEXT($G$1+1, "[$-ko-KR]yyyy-mm-dd(ddd) ") &amp; "오전 00:00"</f>
        <v>2021-06-11(금)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69"/>
      <c r="R152" s="269"/>
      <c r="S152" s="269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69"/>
      <c r="R153" s="269"/>
      <c r="S153" s="269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74"/>
      <c r="R154" s="274"/>
      <c r="S154" s="274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74"/>
      <c r="R155" s="274"/>
      <c r="S155" s="274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74"/>
      <c r="R156" s="274"/>
      <c r="S156" s="274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74"/>
      <c r="R157" s="274"/>
      <c r="S157" s="274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74"/>
      <c r="R158" s="274"/>
      <c r="S158" s="274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74"/>
      <c r="R159" s="274"/>
      <c r="S159" s="274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83"/>
      <c r="R161" s="284"/>
      <c r="S161" s="285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86"/>
      <c r="R162" s="287"/>
      <c r="S162" s="288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89"/>
      <c r="R163" s="290"/>
      <c r="S163" s="291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74"/>
      <c r="R164" s="274"/>
      <c r="S164" s="274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69"/>
      <c r="R165" s="269"/>
      <c r="S165" s="269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69"/>
      <c r="R166" s="269"/>
      <c r="S166" s="269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74"/>
      <c r="R167" s="274"/>
      <c r="S167" s="274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74"/>
      <c r="R168" s="274"/>
      <c r="S168" s="274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74"/>
      <c r="R169" s="274"/>
      <c r="S169" s="274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96"/>
      <c r="R170" s="297"/>
      <c r="S170" s="298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196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2021-06-10(목) 오전 00:00</v>
      </c>
      <c r="C177" s="312"/>
      <c r="D177" s="271" t="str">
        <f>TEXT($G$1, "[$-ko-KR]yyyy-mm-dd(ddd) ") &amp; "오후 14:00"</f>
        <v>2021-06-10(목) 오후 14:00</v>
      </c>
      <c r="E177" s="272"/>
      <c r="F177" s="273"/>
      <c r="G177" s="271" t="str">
        <f>TEXT($G$1, "[$-ko-KR]yyyy-mm-dd(ddd) ") &amp; "오후 19:00"</f>
        <v>2021-06-10(목) 오후 19:00</v>
      </c>
      <c r="H177" s="272"/>
      <c r="I177" s="273"/>
      <c r="J177" s="271" t="str">
        <f>TEXT($G$1, "[$-ko-KR]yyyy-mm-dd(ddd) ") &amp; "오후 21:00"</f>
        <v>2021-06-10(목) 오후 21:00</v>
      </c>
      <c r="K177" s="272"/>
      <c r="L177" s="273"/>
      <c r="M177" s="271" t="str">
        <f>TEXT($G$1+1, "[$-ko-KR]yyyy-mm-dd(ddd) ") &amp; "오전 00:00"</f>
        <v>2021-06-11(금)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69"/>
      <c r="R179" s="269"/>
      <c r="S179" s="269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69"/>
      <c r="R180" s="269"/>
      <c r="S180" s="269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74"/>
      <c r="R181" s="274"/>
      <c r="S181" s="274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74"/>
      <c r="R182" s="274"/>
      <c r="S182" s="274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74"/>
      <c r="R183" s="274"/>
      <c r="S183" s="274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74"/>
      <c r="R184" s="274"/>
      <c r="S184" s="274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4"/>
      <c r="R185" s="274"/>
      <c r="S185" s="274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74"/>
      <c r="R186" s="274"/>
      <c r="S186" s="274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83"/>
      <c r="R188" s="284"/>
      <c r="S188" s="285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86"/>
      <c r="R189" s="287"/>
      <c r="S189" s="288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89"/>
      <c r="R190" s="290"/>
      <c r="S190" s="291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74"/>
      <c r="R191" s="274"/>
      <c r="S191" s="274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69"/>
      <c r="R192" s="269"/>
      <c r="S192" s="269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69"/>
      <c r="R193" s="269"/>
      <c r="S193" s="269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74"/>
      <c r="R194" s="274"/>
      <c r="S194" s="274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74"/>
      <c r="R195" s="274"/>
      <c r="S195" s="274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74"/>
      <c r="R196" s="274"/>
      <c r="S196" s="274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96"/>
      <c r="R197" s="297"/>
      <c r="S197" s="298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302"/>
      <c r="R199" s="303"/>
      <c r="S199" s="3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27" priority="157">
      <formula>AND($N17 &gt; 0, ISNUMBER($N17))</formula>
    </cfRule>
    <cfRule type="expression" dxfId="2326" priority="158">
      <formula>AND($N17 = 0 * ISNUMBER($N17))</formula>
    </cfRule>
    <cfRule type="expression" dxfId="2325" priority="159">
      <formula>AND($N17 &lt; 0, ISNUMBER($N17))</formula>
    </cfRule>
  </conditionalFormatting>
  <conditionalFormatting sqref="A17:F36">
    <cfRule type="expression" dxfId="2324" priority="166">
      <formula>AND($E17 &gt; 0, ISNUMBER($E17))</formula>
    </cfRule>
    <cfRule type="expression" dxfId="2323" priority="167">
      <formula>AND($E17 = 0 * ISNUMBER($E17))</formula>
    </cfRule>
    <cfRule type="expression" dxfId="2322" priority="168">
      <formula>AND($E17 &lt; 0, ISNUMBER($E17))</formula>
    </cfRule>
  </conditionalFormatting>
  <conditionalFormatting sqref="A17:C36 G17:I36">
    <cfRule type="expression" dxfId="2321" priority="163">
      <formula>AND($H17 &gt; 0, ISNUMBER($H17))</formula>
    </cfRule>
    <cfRule type="expression" dxfId="2320" priority="164">
      <formula>AND($H17 = 0 * ISNUMBER($H17))</formula>
    </cfRule>
    <cfRule type="expression" dxfId="2319" priority="165">
      <formula>AND($H17 &lt; 0, ISNUMBER($H17))</formula>
    </cfRule>
  </conditionalFormatting>
  <conditionalFormatting sqref="A17:C36 J17:L36">
    <cfRule type="expression" dxfId="2318" priority="160">
      <formula>AND($K17 &gt; 0, ISNUMBER($K17))</formula>
    </cfRule>
    <cfRule type="expression" dxfId="2317" priority="161">
      <formula>AND($K17 = 0 * ISNUMBER($K17))</formula>
    </cfRule>
    <cfRule type="expression" dxfId="2316" priority="162">
      <formula>AND($K17 &lt; 0, ISNUMBER($K17))</formula>
    </cfRule>
  </conditionalFormatting>
  <conditionalFormatting sqref="D15:F16 E37:F37">
    <cfRule type="expression" dxfId="2315" priority="154">
      <formula>$E$37 &gt; 0</formula>
    </cfRule>
    <cfRule type="expression" dxfId="2314" priority="155">
      <formula>$E$37 = 0</formula>
    </cfRule>
    <cfRule type="expression" dxfId="2313" priority="156">
      <formula>$E$37 &lt; 0</formula>
    </cfRule>
  </conditionalFormatting>
  <conditionalFormatting sqref="G15:I16 H37:I37">
    <cfRule type="expression" dxfId="2312" priority="151">
      <formula>$H$37 &gt; 0</formula>
    </cfRule>
    <cfRule type="expression" dxfId="2311" priority="152">
      <formula>$H$37 = 0</formula>
    </cfRule>
    <cfRule type="expression" dxfId="2310" priority="153">
      <formula>$H$37 &lt; 0</formula>
    </cfRule>
  </conditionalFormatting>
  <conditionalFormatting sqref="J15:L16 K37:L37">
    <cfRule type="expression" dxfId="2309" priority="148">
      <formula>$K$37 &gt; 0</formula>
    </cfRule>
    <cfRule type="expression" dxfId="2308" priority="149">
      <formula>$K$37 = 0</formula>
    </cfRule>
    <cfRule type="expression" dxfId="2307" priority="150">
      <formula>$K$37 &lt; 0</formula>
    </cfRule>
  </conditionalFormatting>
  <conditionalFormatting sqref="M15:O16 N37:O37">
    <cfRule type="expression" dxfId="2306" priority="145">
      <formula>$N$37 &gt; 0</formula>
    </cfRule>
    <cfRule type="expression" dxfId="2305" priority="146">
      <formula>$N$37 = 0</formula>
    </cfRule>
    <cfRule type="expression" dxfId="2304" priority="147">
      <formula>$N$37 &lt; 0</formula>
    </cfRule>
  </conditionalFormatting>
  <conditionalFormatting sqref="A44:C63 M44:O63">
    <cfRule type="expression" dxfId="2303" priority="133">
      <formula>AND($N44 &gt; 0, ISNUMBER($N44))</formula>
    </cfRule>
    <cfRule type="expression" dxfId="2302" priority="134">
      <formula>AND($N44 = 0 * ISNUMBER($N44))</formula>
    </cfRule>
    <cfRule type="expression" dxfId="2301" priority="135">
      <formula>AND($N44 &lt; 0, ISNUMBER($N44))</formula>
    </cfRule>
  </conditionalFormatting>
  <conditionalFormatting sqref="A44:F63">
    <cfRule type="expression" dxfId="2300" priority="142">
      <formula>AND($E44 &gt; 0, ISNUMBER($E44))</formula>
    </cfRule>
    <cfRule type="expression" dxfId="2299" priority="143">
      <formula>AND($E44 = 0 * ISNUMBER($E44))</formula>
    </cfRule>
    <cfRule type="expression" dxfId="2298" priority="144">
      <formula>AND($E44 &lt; 0, ISNUMBER($E44))</formula>
    </cfRule>
  </conditionalFormatting>
  <conditionalFormatting sqref="A44:C63 G44:I63">
    <cfRule type="expression" dxfId="2297" priority="139">
      <formula>AND($H44 &gt; 0, ISNUMBER($H44))</formula>
    </cfRule>
    <cfRule type="expression" dxfId="2296" priority="140">
      <formula>AND($H44 = 0 * ISNUMBER($H44))</formula>
    </cfRule>
    <cfRule type="expression" dxfId="2295" priority="141">
      <formula>AND($H44 &lt; 0, ISNUMBER($H44))</formula>
    </cfRule>
  </conditionalFormatting>
  <conditionalFormatting sqref="A44:C63 J44:L63">
    <cfRule type="expression" dxfId="2294" priority="136">
      <formula>AND($K44 &gt; 0, ISNUMBER($K44))</formula>
    </cfRule>
    <cfRule type="expression" dxfId="2293" priority="137">
      <formula>AND($K44 = 0 * ISNUMBER($K44))</formula>
    </cfRule>
    <cfRule type="expression" dxfId="2292" priority="138">
      <formula>AND($K44 &lt; 0, ISNUMBER($K44))</formula>
    </cfRule>
  </conditionalFormatting>
  <conditionalFormatting sqref="D42:F43 E64:F64">
    <cfRule type="expression" dxfId="2291" priority="130">
      <formula>$E$64 &gt; 0</formula>
    </cfRule>
    <cfRule type="expression" dxfId="2290" priority="131">
      <formula>$E$64 = 0</formula>
    </cfRule>
    <cfRule type="expression" dxfId="2289" priority="132">
      <formula>$E$64 &lt; 0</formula>
    </cfRule>
  </conditionalFormatting>
  <conditionalFormatting sqref="G42:I43 H64:I64">
    <cfRule type="expression" dxfId="2288" priority="127">
      <formula>$H$64 &gt; 0</formula>
    </cfRule>
    <cfRule type="expression" dxfId="2287" priority="128">
      <formula>$H$64 = 0</formula>
    </cfRule>
    <cfRule type="expression" dxfId="2286" priority="129">
      <formula>$H$64 &lt; 0</formula>
    </cfRule>
  </conditionalFormatting>
  <conditionalFormatting sqref="J42:L43 K64:L64">
    <cfRule type="expression" dxfId="2285" priority="124">
      <formula>$K$64 &gt; 0</formula>
    </cfRule>
    <cfRule type="expression" dxfId="2284" priority="125">
      <formula>$K$64 = 0</formula>
    </cfRule>
    <cfRule type="expression" dxfId="2283" priority="126">
      <formula>$K$64 &lt; 0</formula>
    </cfRule>
  </conditionalFormatting>
  <conditionalFormatting sqref="M42:O43 N64:O64">
    <cfRule type="expression" dxfId="2282" priority="121">
      <formula>$N$64 &gt; 0</formula>
    </cfRule>
    <cfRule type="expression" dxfId="2281" priority="122">
      <formula>$N$64 = 0</formula>
    </cfRule>
    <cfRule type="expression" dxfId="2280" priority="123">
      <formula>$N$64 &lt; 0</formula>
    </cfRule>
  </conditionalFormatting>
  <conditionalFormatting sqref="A71:C90 M71:O90">
    <cfRule type="expression" dxfId="2279" priority="109">
      <formula>AND($N71 &gt; 0, ISNUMBER($N71))</formula>
    </cfRule>
    <cfRule type="expression" dxfId="2278" priority="110">
      <formula>AND($N71 = 0 * ISNUMBER($N71))</formula>
    </cfRule>
    <cfRule type="expression" dxfId="2277" priority="111">
      <formula>AND($N71 &lt; 0, ISNUMBER($N71))</formula>
    </cfRule>
  </conditionalFormatting>
  <conditionalFormatting sqref="A71:F90">
    <cfRule type="expression" dxfId="2276" priority="118">
      <formula>AND($E71 &gt; 0, ISNUMBER($E71))</formula>
    </cfRule>
    <cfRule type="expression" dxfId="2275" priority="119">
      <formula>AND($E71 = 0 * ISNUMBER($E71))</formula>
    </cfRule>
    <cfRule type="expression" dxfId="2274" priority="120">
      <formula>AND($E71 &lt; 0, ISNUMBER($E71))</formula>
    </cfRule>
  </conditionalFormatting>
  <conditionalFormatting sqref="A71:C90 G71:I90">
    <cfRule type="expression" dxfId="2273" priority="115">
      <formula>AND($H71 &gt; 0, ISNUMBER($H71))</formula>
    </cfRule>
    <cfRule type="expression" dxfId="2272" priority="116">
      <formula>AND($H71 = 0 * ISNUMBER($H71))</formula>
    </cfRule>
    <cfRule type="expression" dxfId="2271" priority="117">
      <formula>AND($H71 &lt; 0, ISNUMBER($H71))</formula>
    </cfRule>
  </conditionalFormatting>
  <conditionalFormatting sqref="A71:C90 J71:L90">
    <cfRule type="expression" dxfId="2270" priority="112">
      <formula>AND($K71 &gt; 0, ISNUMBER($K71))</formula>
    </cfRule>
    <cfRule type="expression" dxfId="2269" priority="113">
      <formula>AND($K71 = 0 * ISNUMBER($K71))</formula>
    </cfRule>
    <cfRule type="expression" dxfId="2268" priority="114">
      <formula>AND($K71 &lt; 0, ISNUMBER($K71))</formula>
    </cfRule>
  </conditionalFormatting>
  <conditionalFormatting sqref="D69:F70 E91:F91">
    <cfRule type="expression" dxfId="2267" priority="106">
      <formula>$E$91 &gt; 0</formula>
    </cfRule>
    <cfRule type="expression" dxfId="2266" priority="107">
      <formula>$E$91 = 0</formula>
    </cfRule>
    <cfRule type="expression" dxfId="2265" priority="108">
      <formula>$E$91 &lt; 0</formula>
    </cfRule>
  </conditionalFormatting>
  <conditionalFormatting sqref="G69:I70 H91:I91">
    <cfRule type="expression" dxfId="2264" priority="103">
      <formula>$H$91 &gt; 0</formula>
    </cfRule>
    <cfRule type="expression" dxfId="2263" priority="104">
      <formula>$H$91 = 0</formula>
    </cfRule>
    <cfRule type="expression" dxfId="2262" priority="105">
      <formula>$H$91 &lt; 0</formula>
    </cfRule>
  </conditionalFormatting>
  <conditionalFormatting sqref="J69:L70 K91:L91">
    <cfRule type="expression" dxfId="2261" priority="100">
      <formula>$K$91 &gt; 0</formula>
    </cfRule>
    <cfRule type="expression" dxfId="2260" priority="101">
      <formula>$K$91 = 0</formula>
    </cfRule>
    <cfRule type="expression" dxfId="2259" priority="102">
      <formula>$K$91 &lt; 0</formula>
    </cfRule>
  </conditionalFormatting>
  <conditionalFormatting sqref="M69:O70 N91:O91">
    <cfRule type="expression" dxfId="2258" priority="97">
      <formula>$N$91 &gt; 0</formula>
    </cfRule>
    <cfRule type="expression" dxfId="2257" priority="98">
      <formula>$N$91 = 0</formula>
    </cfRule>
    <cfRule type="expression" dxfId="2256" priority="99">
      <formula>$N$91 &lt; 0</formula>
    </cfRule>
  </conditionalFormatting>
  <conditionalFormatting sqref="A98:C117 M98:O117">
    <cfRule type="expression" dxfId="2255" priority="85">
      <formula>AND($N98 &gt; 0, ISNUMBER($N98))</formula>
    </cfRule>
    <cfRule type="expression" dxfId="2254" priority="86">
      <formula>AND($N98 = 0 * ISNUMBER($N98))</formula>
    </cfRule>
    <cfRule type="expression" dxfId="2253" priority="87">
      <formula>AND($N98 &lt; 0, ISNUMBER($N98))</formula>
    </cfRule>
  </conditionalFormatting>
  <conditionalFormatting sqref="A98:F117">
    <cfRule type="expression" dxfId="2252" priority="94">
      <formula>AND($E98 &gt; 0, ISNUMBER($E98))</formula>
    </cfRule>
    <cfRule type="expression" dxfId="2251" priority="95">
      <formula>AND($E98 = 0 * ISNUMBER($E98))</formula>
    </cfRule>
    <cfRule type="expression" dxfId="2250" priority="96">
      <formula>AND($E98 &lt; 0, ISNUMBER($E98))</formula>
    </cfRule>
  </conditionalFormatting>
  <conditionalFormatting sqref="A98:C117 G98:I117">
    <cfRule type="expression" dxfId="2249" priority="91">
      <formula>AND($H98 &gt; 0, ISNUMBER($H98))</formula>
    </cfRule>
    <cfRule type="expression" dxfId="2248" priority="92">
      <formula>AND($H98 = 0 * ISNUMBER($H98))</formula>
    </cfRule>
    <cfRule type="expression" dxfId="2247" priority="93">
      <formula>AND($H98 &lt; 0, ISNUMBER($H98))</formula>
    </cfRule>
  </conditionalFormatting>
  <conditionalFormatting sqref="A98:C117 J98:L117">
    <cfRule type="expression" dxfId="2246" priority="88">
      <formula>AND($K98 &gt; 0, ISNUMBER($K98))</formula>
    </cfRule>
    <cfRule type="expression" dxfId="2245" priority="89">
      <formula>AND($K98 = 0 * ISNUMBER($K98))</formula>
    </cfRule>
    <cfRule type="expression" dxfId="2244" priority="90">
      <formula>AND($K98 &lt; 0, ISNUMBER($K98))</formula>
    </cfRule>
  </conditionalFormatting>
  <conditionalFormatting sqref="D96:F97 E118:F118">
    <cfRule type="expression" dxfId="2243" priority="82">
      <formula>$E$118 &gt; 0</formula>
    </cfRule>
    <cfRule type="expression" dxfId="2242" priority="83">
      <formula>$E$118 = 0</formula>
    </cfRule>
    <cfRule type="expression" dxfId="2241" priority="84">
      <formula>$E$118 &lt; 0</formula>
    </cfRule>
  </conditionalFormatting>
  <conditionalFormatting sqref="G96:I97 H118:I118">
    <cfRule type="expression" dxfId="2240" priority="79">
      <formula>$H$118 &gt; 0</formula>
    </cfRule>
    <cfRule type="expression" dxfId="2239" priority="80">
      <formula>$H$118 = 0</formula>
    </cfRule>
    <cfRule type="expression" dxfId="2238" priority="81">
      <formula>$H$118 &lt; 0</formula>
    </cfRule>
  </conditionalFormatting>
  <conditionalFormatting sqref="J96:L97 K118:L118">
    <cfRule type="expression" dxfId="2237" priority="76">
      <formula>$K$118 &gt; 0</formula>
    </cfRule>
    <cfRule type="expression" dxfId="2236" priority="77">
      <formula>$K$118 = 0</formula>
    </cfRule>
    <cfRule type="expression" dxfId="2235" priority="78">
      <formula>$K$118 &lt; 0</formula>
    </cfRule>
  </conditionalFormatting>
  <conditionalFormatting sqref="M96:O97 N118:O118">
    <cfRule type="expression" dxfId="2234" priority="73">
      <formula>$N$118 &gt; 0</formula>
    </cfRule>
    <cfRule type="expression" dxfId="2233" priority="74">
      <formula>$N$118 = 0</formula>
    </cfRule>
    <cfRule type="expression" dxfId="2232" priority="75">
      <formula>$N$118 &lt; 0</formula>
    </cfRule>
  </conditionalFormatting>
  <conditionalFormatting sqref="A125:C144 M125:O144">
    <cfRule type="expression" dxfId="2231" priority="61">
      <formula>AND($N125 &gt; 0, ISNUMBER($N125))</formula>
    </cfRule>
    <cfRule type="expression" dxfId="2230" priority="62">
      <formula>AND($N125 = 0 * ISNUMBER($N125))</formula>
    </cfRule>
    <cfRule type="expression" dxfId="2229" priority="63">
      <formula>AND($N125 &lt; 0, ISNUMBER($N125))</formula>
    </cfRule>
  </conditionalFormatting>
  <conditionalFormatting sqref="A125:F144">
    <cfRule type="expression" dxfId="2228" priority="70">
      <formula>AND($E125 &gt; 0, ISNUMBER($E125))</formula>
    </cfRule>
    <cfRule type="expression" dxfId="2227" priority="71">
      <formula>AND($E125 = 0 * ISNUMBER($E125))</formula>
    </cfRule>
    <cfRule type="expression" dxfId="2226" priority="72">
      <formula>AND($E125 &lt; 0, ISNUMBER($E125))</formula>
    </cfRule>
  </conditionalFormatting>
  <conditionalFormatting sqref="A125:C144 G125:I144">
    <cfRule type="expression" dxfId="2225" priority="67">
      <formula>AND($H125 &gt; 0, ISNUMBER($H125))</formula>
    </cfRule>
    <cfRule type="expression" dxfId="2224" priority="68">
      <formula>AND($H125 = 0 * ISNUMBER($H125))</formula>
    </cfRule>
    <cfRule type="expression" dxfId="2223" priority="69">
      <formula>AND($H125 &lt; 0, ISNUMBER($H125))</formula>
    </cfRule>
  </conditionalFormatting>
  <conditionalFormatting sqref="A125:C144 J125:L144">
    <cfRule type="expression" dxfId="2222" priority="64">
      <formula>AND($K125 &gt; 0, ISNUMBER($K125))</formula>
    </cfRule>
    <cfRule type="expression" dxfId="2221" priority="65">
      <formula>AND($K125 = 0 * ISNUMBER($K125))</formula>
    </cfRule>
    <cfRule type="expression" dxfId="2220" priority="66">
      <formula>AND($K125 &lt; 0, ISNUMBER($K125))</formula>
    </cfRule>
  </conditionalFormatting>
  <conditionalFormatting sqref="D123:F124 E145:F145">
    <cfRule type="expression" dxfId="2219" priority="58">
      <formula>$E$145 &gt; 0</formula>
    </cfRule>
    <cfRule type="expression" dxfId="2218" priority="59">
      <formula>$E$145 = 0</formula>
    </cfRule>
    <cfRule type="expression" dxfId="2217" priority="60">
      <formula>$E$145 &lt; 0</formula>
    </cfRule>
  </conditionalFormatting>
  <conditionalFormatting sqref="G123:I124 H145:I145">
    <cfRule type="expression" dxfId="2216" priority="55">
      <formula>$H$145 &gt; 0</formula>
    </cfRule>
    <cfRule type="expression" dxfId="2215" priority="56">
      <formula>$H$145 = 0</formula>
    </cfRule>
    <cfRule type="expression" dxfId="2214" priority="57">
      <formula>$H$145 &lt; 0</formula>
    </cfRule>
  </conditionalFormatting>
  <conditionalFormatting sqref="J123:L124 K145:L145">
    <cfRule type="expression" dxfId="2213" priority="52">
      <formula>$K$145 &gt; 0</formula>
    </cfRule>
    <cfRule type="expression" dxfId="2212" priority="53">
      <formula>$K$145 = 0</formula>
    </cfRule>
    <cfRule type="expression" dxfId="2211" priority="54">
      <formula>$K$145 &lt; 0</formula>
    </cfRule>
  </conditionalFormatting>
  <conditionalFormatting sqref="M123:O124 N145:O145">
    <cfRule type="expression" dxfId="2210" priority="49">
      <formula>$N$145 &gt; 0</formula>
    </cfRule>
    <cfRule type="expression" dxfId="2209" priority="50">
      <formula>$N$145 = 0</formula>
    </cfRule>
    <cfRule type="expression" dxfId="2208" priority="51">
      <formula>$N$145 &lt; 0</formula>
    </cfRule>
  </conditionalFormatting>
  <conditionalFormatting sqref="A152:C171 M152:O171">
    <cfRule type="expression" dxfId="2207" priority="37">
      <formula>AND($N152 &gt; 0, ISNUMBER($N152))</formula>
    </cfRule>
    <cfRule type="expression" dxfId="2206" priority="38">
      <formula>AND($N152 = 0 * ISNUMBER($N152))</formula>
    </cfRule>
    <cfRule type="expression" dxfId="2205" priority="39">
      <formula>AND($N152 &lt; 0, ISNUMBER($N152))</formula>
    </cfRule>
  </conditionalFormatting>
  <conditionalFormatting sqref="A152:F171">
    <cfRule type="expression" dxfId="2204" priority="46">
      <formula>AND($E152 &gt; 0, ISNUMBER($E152))</formula>
    </cfRule>
    <cfRule type="expression" dxfId="2203" priority="47">
      <formula>AND($E152 = 0 * ISNUMBER($E152))</formula>
    </cfRule>
    <cfRule type="expression" dxfId="2202" priority="48">
      <formula>AND($E152 &lt; 0, ISNUMBER($E152))</formula>
    </cfRule>
  </conditionalFormatting>
  <conditionalFormatting sqref="A152:C171 G152:I171">
    <cfRule type="expression" dxfId="2201" priority="43">
      <formula>AND($H152 &gt; 0, ISNUMBER($H152))</formula>
    </cfRule>
    <cfRule type="expression" dxfId="2200" priority="44">
      <formula>AND($H152 = 0 * ISNUMBER($H152))</formula>
    </cfRule>
    <cfRule type="expression" dxfId="2199" priority="45">
      <formula>AND($H152 &lt; 0, ISNUMBER($H152))</formula>
    </cfRule>
  </conditionalFormatting>
  <conditionalFormatting sqref="A152:C171 J152:L171">
    <cfRule type="expression" dxfId="2198" priority="40">
      <formula>AND($K152 &gt; 0, ISNUMBER($K152))</formula>
    </cfRule>
    <cfRule type="expression" dxfId="2197" priority="41">
      <formula>AND($K152 = 0 * ISNUMBER($K152))</formula>
    </cfRule>
    <cfRule type="expression" dxfId="2196" priority="42">
      <formula>AND($K152 &lt; 0, ISNUMBER($K152))</formula>
    </cfRule>
  </conditionalFormatting>
  <conditionalFormatting sqref="D150:F151 E172:F172">
    <cfRule type="expression" dxfId="2195" priority="34">
      <formula>$E$172 &gt; 0</formula>
    </cfRule>
    <cfRule type="expression" dxfId="2194" priority="35">
      <formula>$E$172 = 0</formula>
    </cfRule>
    <cfRule type="expression" dxfId="2193" priority="36">
      <formula>$E$172 &lt; 0</formula>
    </cfRule>
  </conditionalFormatting>
  <conditionalFormatting sqref="G150:I151 H172:I172">
    <cfRule type="expression" dxfId="2192" priority="31">
      <formula>$H$172 &gt; 0</formula>
    </cfRule>
    <cfRule type="expression" dxfId="2191" priority="32">
      <formula>$H$172 = 0</formula>
    </cfRule>
    <cfRule type="expression" dxfId="2190" priority="33">
      <formula>$H$172 &lt; 0</formula>
    </cfRule>
  </conditionalFormatting>
  <conditionalFormatting sqref="J150:L151 K172:L172">
    <cfRule type="expression" dxfId="2189" priority="28">
      <formula>$K$172 &gt; 0</formula>
    </cfRule>
    <cfRule type="expression" dxfId="2188" priority="29">
      <formula>$K$172 = 0</formula>
    </cfRule>
    <cfRule type="expression" dxfId="2187" priority="30">
      <formula>$K$172 &lt; 0</formula>
    </cfRule>
  </conditionalFormatting>
  <conditionalFormatting sqref="M150:O151 N172:O172">
    <cfRule type="expression" dxfId="2186" priority="25">
      <formula>$N$172 &gt; 0</formula>
    </cfRule>
    <cfRule type="expression" dxfId="2185" priority="26">
      <formula>$N$172 = 0</formula>
    </cfRule>
    <cfRule type="expression" dxfId="2184" priority="27">
      <formula>$N$172 &lt; 0</formula>
    </cfRule>
  </conditionalFormatting>
  <conditionalFormatting sqref="A179:C198 M179:O198">
    <cfRule type="expression" dxfId="2183" priority="13">
      <formula>AND($N179 &gt; 0, ISNUMBER($N179))</formula>
    </cfRule>
    <cfRule type="expression" dxfId="2182" priority="14">
      <formula>AND($N179 = 0 * ISNUMBER($N179))</formula>
    </cfRule>
    <cfRule type="expression" dxfId="2181" priority="15">
      <formula>AND($N179 &lt; 0, ISNUMBER($N179))</formula>
    </cfRule>
  </conditionalFormatting>
  <conditionalFormatting sqref="A179:F198">
    <cfRule type="expression" dxfId="2180" priority="22">
      <formula>AND($E179 &gt; 0, ISNUMBER($E179))</formula>
    </cfRule>
    <cfRule type="expression" dxfId="2179" priority="23">
      <formula>AND($E179 = 0 * ISNUMBER($E179))</formula>
    </cfRule>
    <cfRule type="expression" dxfId="2178" priority="24">
      <formula>AND($E179 &lt; 0, ISNUMBER($E179))</formula>
    </cfRule>
  </conditionalFormatting>
  <conditionalFormatting sqref="A179:C198 G179:I198">
    <cfRule type="expression" dxfId="2177" priority="19">
      <formula>AND($H179 &gt; 0, ISNUMBER($H179))</formula>
    </cfRule>
    <cfRule type="expression" dxfId="2176" priority="20">
      <formula>AND($H179 = 0 * ISNUMBER($H179))</formula>
    </cfRule>
    <cfRule type="expression" dxfId="2175" priority="21">
      <formula>AND($H179 &lt; 0, ISNUMBER($H179))</formula>
    </cfRule>
  </conditionalFormatting>
  <conditionalFormatting sqref="A179:C198 J179:L198">
    <cfRule type="expression" dxfId="2174" priority="16">
      <formula>AND($K179 &gt; 0, ISNUMBER($K179))</formula>
    </cfRule>
    <cfRule type="expression" dxfId="2173" priority="17">
      <formula>AND($K179 = 0 * ISNUMBER($K179))</formula>
    </cfRule>
    <cfRule type="expression" dxfId="2172" priority="18">
      <formula>AND($K179 &lt; 0, ISNUMBER($K179))</formula>
    </cfRule>
  </conditionalFormatting>
  <conditionalFormatting sqref="D177:F178 E199:F199">
    <cfRule type="expression" dxfId="2171" priority="10">
      <formula>$E$199 &gt; 0</formula>
    </cfRule>
    <cfRule type="expression" dxfId="2170" priority="11">
      <formula>$E$199 = 0</formula>
    </cfRule>
    <cfRule type="expression" dxfId="2169" priority="12">
      <formula>$E$199 &lt; 0</formula>
    </cfRule>
  </conditionalFormatting>
  <conditionalFormatting sqref="G177:I178 H199:I199">
    <cfRule type="expression" dxfId="2168" priority="7">
      <formula>$H$199 &gt; 0</formula>
    </cfRule>
    <cfRule type="expression" dxfId="2167" priority="8">
      <formula>$H$199 = 0</formula>
    </cfRule>
    <cfRule type="expression" dxfId="2166" priority="9">
      <formula>$H$199 &lt; 0</formula>
    </cfRule>
  </conditionalFormatting>
  <conditionalFormatting sqref="J177:L178 K199:L199">
    <cfRule type="expression" dxfId="2165" priority="4">
      <formula>$K$199 &gt; 0</formula>
    </cfRule>
    <cfRule type="expression" dxfId="2164" priority="5">
      <formula>$K$199 = 0</formula>
    </cfRule>
    <cfRule type="expression" dxfId="2163" priority="6">
      <formula>$K$199 &lt; 0</formula>
    </cfRule>
  </conditionalFormatting>
  <conditionalFormatting sqref="M177:O178 N199:O199">
    <cfRule type="expression" dxfId="2162" priority="1">
      <formula>$N$199 &gt; 0</formula>
    </cfRule>
    <cfRule type="expression" dxfId="2161" priority="2">
      <formula>$N$199 = 0</formula>
    </cfRule>
    <cfRule type="expression" dxfId="21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44358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00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2021-06-11(금) 오전 00:00</v>
      </c>
      <c r="C15" s="315"/>
      <c r="D15" s="271" t="str">
        <f>TEXT($G$1, "[$-ko-KR]yyyy-mm-dd(ddd) ") &amp; "오후 14:00"</f>
        <v>2021-06-11(금) 오후 14:00</v>
      </c>
      <c r="E15" s="272"/>
      <c r="F15" s="273"/>
      <c r="G15" s="271" t="str">
        <f>TEXT($G$1, "[$-ko-KR]yyyy-mm-dd(ddd) ") &amp; "오후 19:00"</f>
        <v>2021-06-11(금) 오후 19:00</v>
      </c>
      <c r="H15" s="272"/>
      <c r="I15" s="273"/>
      <c r="J15" s="271" t="str">
        <f>TEXT($G$1, "[$-ko-KR]yyyy-mm-dd(ddd) ") &amp; "오후 21:00"</f>
        <v>2021-06-11(금) 오후 21:00</v>
      </c>
      <c r="K15" s="272"/>
      <c r="L15" s="273"/>
      <c r="M15" s="271" t="str">
        <f>TEXT($G$1+1, "[$-ko-KR]yyyy-mm-dd(ddd) ") &amp; "오전 00:00"</f>
        <v>2021-06-12(토)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74"/>
      <c r="R20" s="274"/>
      <c r="S20" s="274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74"/>
      <c r="R21" s="274"/>
      <c r="S21" s="27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00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2021-06-11(금) 오전 00:00</v>
      </c>
      <c r="C42" s="312"/>
      <c r="D42" s="271" t="str">
        <f>TEXT($G$1, "[$-ko-KR]yyyy-mm-dd(ddd) ") &amp; "오후 14:00"</f>
        <v>2021-06-11(금) 오후 14:00</v>
      </c>
      <c r="E42" s="272"/>
      <c r="F42" s="273"/>
      <c r="G42" s="271" t="str">
        <f>TEXT($G$1, "[$-ko-KR]yyyy-mm-dd(ddd) ") &amp; "오후 19:00"</f>
        <v>2021-06-11(금) 오후 19:00</v>
      </c>
      <c r="H42" s="272"/>
      <c r="I42" s="273"/>
      <c r="J42" s="271" t="str">
        <f>TEXT($G$1, "[$-ko-KR]yyyy-mm-dd(ddd) ") &amp; "오후 21:00"</f>
        <v>2021-06-11(금) 오후 21:00</v>
      </c>
      <c r="K42" s="272"/>
      <c r="L42" s="273"/>
      <c r="M42" s="271" t="str">
        <f>TEXT($G$1+1, "[$-ko-KR]yyyy-mm-dd(ddd) ") &amp; "오전 00:00"</f>
        <v>2021-06-12(토)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69"/>
      <c r="R44" s="269"/>
      <c r="S44" s="269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69"/>
      <c r="R45" s="269"/>
      <c r="S45" s="269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74"/>
      <c r="R46" s="274"/>
      <c r="S46" s="274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74"/>
      <c r="R47" s="274"/>
      <c r="S47" s="274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74"/>
      <c r="R48" s="274"/>
      <c r="S48" s="274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74"/>
      <c r="R49" s="274"/>
      <c r="S49" s="274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74"/>
      <c r="R50" s="274"/>
      <c r="S50" s="274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74"/>
      <c r="R51" s="274"/>
      <c r="S51" s="274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83"/>
      <c r="R53" s="284"/>
      <c r="S53" s="285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86"/>
      <c r="R54" s="287"/>
      <c r="S54" s="288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89"/>
      <c r="R55" s="290"/>
      <c r="S55" s="291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74"/>
      <c r="R56" s="274"/>
      <c r="S56" s="274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69"/>
      <c r="R57" s="269"/>
      <c r="S57" s="269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69"/>
      <c r="R58" s="269"/>
      <c r="S58" s="269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74"/>
      <c r="R59" s="274"/>
      <c r="S59" s="274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74"/>
      <c r="R60" s="274"/>
      <c r="S60" s="274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74"/>
      <c r="R61" s="274"/>
      <c r="S61" s="274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96"/>
      <c r="R62" s="297"/>
      <c r="S62" s="298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00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2021-06-11(금) 오전 00:00</v>
      </c>
      <c r="C69" s="312"/>
      <c r="D69" s="271" t="str">
        <f>TEXT($G$1, "[$-ko-KR]yyyy-mm-dd(ddd) ") &amp; "오후 14:00"</f>
        <v>2021-06-11(금) 오후 14:00</v>
      </c>
      <c r="E69" s="272"/>
      <c r="F69" s="273"/>
      <c r="G69" s="271" t="str">
        <f>TEXT($G$1, "[$-ko-KR]yyyy-mm-dd(ddd) ") &amp; "오후 19:00"</f>
        <v>2021-06-11(금) 오후 19:00</v>
      </c>
      <c r="H69" s="272"/>
      <c r="I69" s="273"/>
      <c r="J69" s="271" t="str">
        <f>TEXT($G$1, "[$-ko-KR]yyyy-mm-dd(ddd) ") &amp; "오후 21:00"</f>
        <v>2021-06-11(금) 오후 21:00</v>
      </c>
      <c r="K69" s="272"/>
      <c r="L69" s="273"/>
      <c r="M69" s="271" t="str">
        <f>TEXT($G$1+1, "[$-ko-KR]yyyy-mm-dd(ddd) ") &amp; "오전 00:00"</f>
        <v>2021-06-12(토)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69"/>
      <c r="R71" s="269"/>
      <c r="S71" s="269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69"/>
      <c r="R72" s="269"/>
      <c r="S72" s="269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74"/>
      <c r="R73" s="274"/>
      <c r="S73" s="274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74"/>
      <c r="R74" s="274"/>
      <c r="S74" s="274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74"/>
      <c r="R75" s="274"/>
      <c r="S75" s="274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74"/>
      <c r="R76" s="274"/>
      <c r="S76" s="274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74"/>
      <c r="R77" s="274"/>
      <c r="S77" s="274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74"/>
      <c r="R78" s="274"/>
      <c r="S78" s="274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83"/>
      <c r="R80" s="284"/>
      <c r="S80" s="285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86"/>
      <c r="R81" s="287"/>
      <c r="S81" s="288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89"/>
      <c r="R82" s="290"/>
      <c r="S82" s="291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74"/>
      <c r="R83" s="274"/>
      <c r="S83" s="274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69"/>
      <c r="R84" s="269"/>
      <c r="S84" s="269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69"/>
      <c r="R85" s="269"/>
      <c r="S85" s="269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74"/>
      <c r="R86" s="274"/>
      <c r="S86" s="274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74"/>
      <c r="R87" s="274"/>
      <c r="S87" s="274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74"/>
      <c r="R88" s="274"/>
      <c r="S88" s="274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96"/>
      <c r="R89" s="297"/>
      <c r="S89" s="298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00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2021-06-11(금) 오전 00:00</v>
      </c>
      <c r="C96" s="312"/>
      <c r="D96" s="271" t="str">
        <f>TEXT($G$1, "[$-ko-KR]yyyy-mm-dd(ddd) ") &amp; "오후 14:00"</f>
        <v>2021-06-11(금) 오후 14:00</v>
      </c>
      <c r="E96" s="272"/>
      <c r="F96" s="273"/>
      <c r="G96" s="271" t="str">
        <f>TEXT($G$1, "[$-ko-KR]yyyy-mm-dd(ddd) ") &amp; "오후 19:00"</f>
        <v>2021-06-11(금) 오후 19:00</v>
      </c>
      <c r="H96" s="272"/>
      <c r="I96" s="273"/>
      <c r="J96" s="271" t="str">
        <f>TEXT($G$1, "[$-ko-KR]yyyy-mm-dd(ddd) ") &amp; "오후 21:00"</f>
        <v>2021-06-11(금) 오후 21:00</v>
      </c>
      <c r="K96" s="272"/>
      <c r="L96" s="273"/>
      <c r="M96" s="271" t="str">
        <f>TEXT($G$1+1, "[$-ko-KR]yyyy-mm-dd(ddd) ") &amp; "오전 00:00"</f>
        <v>2021-06-12(토)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69"/>
      <c r="R98" s="269"/>
      <c r="S98" s="269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69"/>
      <c r="R99" s="269"/>
      <c r="S99" s="269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74"/>
      <c r="R100" s="274"/>
      <c r="S100" s="274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74"/>
      <c r="R101" s="274"/>
      <c r="S101" s="274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74"/>
      <c r="R102" s="274"/>
      <c r="S102" s="274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74"/>
      <c r="R103" s="274"/>
      <c r="S103" s="274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74"/>
      <c r="R104" s="274"/>
      <c r="S104" s="274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74"/>
      <c r="R105" s="274"/>
      <c r="S105" s="274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83"/>
      <c r="R107" s="284"/>
      <c r="S107" s="285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86"/>
      <c r="R108" s="287"/>
      <c r="S108" s="288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89"/>
      <c r="R109" s="290"/>
      <c r="S109" s="291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74"/>
      <c r="R110" s="274"/>
      <c r="S110" s="274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69"/>
      <c r="R111" s="269"/>
      <c r="S111" s="269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69"/>
      <c r="R112" s="269"/>
      <c r="S112" s="269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74"/>
      <c r="R113" s="274"/>
      <c r="S113" s="274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74"/>
      <c r="R114" s="274"/>
      <c r="S114" s="274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74"/>
      <c r="R115" s="274"/>
      <c r="S115" s="274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96"/>
      <c r="R116" s="297"/>
      <c r="S116" s="298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00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2021-06-11(금) 오전 00:00</v>
      </c>
      <c r="C123" s="312"/>
      <c r="D123" s="271" t="str">
        <f>TEXT($G$1, "[$-ko-KR]yyyy-mm-dd(ddd) ") &amp; "오후 14:00"</f>
        <v>2021-06-11(금) 오후 14:00</v>
      </c>
      <c r="E123" s="272"/>
      <c r="F123" s="273"/>
      <c r="G123" s="271" t="str">
        <f>TEXT($G$1, "[$-ko-KR]yyyy-mm-dd(ddd) ") &amp; "오후 19:00"</f>
        <v>2021-06-11(금) 오후 19:00</v>
      </c>
      <c r="H123" s="272"/>
      <c r="I123" s="273"/>
      <c r="J123" s="271" t="str">
        <f>TEXT($G$1, "[$-ko-KR]yyyy-mm-dd(ddd) ") &amp; "오후 21:00"</f>
        <v>2021-06-11(금) 오후 21:00</v>
      </c>
      <c r="K123" s="272"/>
      <c r="L123" s="273"/>
      <c r="M123" s="271" t="str">
        <f>TEXT($G$1+1, "[$-ko-KR]yyyy-mm-dd(ddd) ") &amp; "오전 00:00"</f>
        <v>2021-06-12(토)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69"/>
      <c r="R125" s="269"/>
      <c r="S125" s="269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69"/>
      <c r="R126" s="269"/>
      <c r="S126" s="269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74"/>
      <c r="R127" s="274"/>
      <c r="S127" s="274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74"/>
      <c r="R128" s="274"/>
      <c r="S128" s="274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74"/>
      <c r="R129" s="274"/>
      <c r="S129" s="274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74"/>
      <c r="R130" s="274"/>
      <c r="S130" s="274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74"/>
      <c r="R131" s="274"/>
      <c r="S131" s="274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74"/>
      <c r="R132" s="274"/>
      <c r="S132" s="274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83"/>
      <c r="R134" s="284"/>
      <c r="S134" s="285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86"/>
      <c r="R135" s="287"/>
      <c r="S135" s="288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89"/>
      <c r="R136" s="290"/>
      <c r="S136" s="291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74"/>
      <c r="R137" s="274"/>
      <c r="S137" s="274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69"/>
      <c r="R138" s="269"/>
      <c r="S138" s="269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69"/>
      <c r="R139" s="269"/>
      <c r="S139" s="269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74"/>
      <c r="R140" s="274"/>
      <c r="S140" s="274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74"/>
      <c r="R141" s="274"/>
      <c r="S141" s="274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74"/>
      <c r="R142" s="274"/>
      <c r="S142" s="274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96"/>
      <c r="R143" s="297"/>
      <c r="S143" s="298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00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2021-06-11(금) 오전 00:00</v>
      </c>
      <c r="C150" s="312"/>
      <c r="D150" s="271" t="str">
        <f>TEXT($G$1, "[$-ko-KR]yyyy-mm-dd(ddd) ") &amp; "오후 14:00"</f>
        <v>2021-06-11(금) 오후 14:00</v>
      </c>
      <c r="E150" s="272"/>
      <c r="F150" s="273"/>
      <c r="G150" s="271" t="str">
        <f>TEXT($G$1, "[$-ko-KR]yyyy-mm-dd(ddd) ") &amp; "오후 19:00"</f>
        <v>2021-06-11(금) 오후 19:00</v>
      </c>
      <c r="H150" s="272"/>
      <c r="I150" s="273"/>
      <c r="J150" s="271" t="str">
        <f>TEXT($G$1, "[$-ko-KR]yyyy-mm-dd(ddd) ") &amp; "오후 21:00"</f>
        <v>2021-06-11(금) 오후 21:00</v>
      </c>
      <c r="K150" s="272"/>
      <c r="L150" s="273"/>
      <c r="M150" s="271" t="str">
        <f>TEXT($G$1+1, "[$-ko-KR]yyyy-mm-dd(ddd) ") &amp; "오전 00:00"</f>
        <v>2021-06-12(토)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69"/>
      <c r="R152" s="269"/>
      <c r="S152" s="269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69"/>
      <c r="R153" s="269"/>
      <c r="S153" s="269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74"/>
      <c r="R154" s="274"/>
      <c r="S154" s="274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74"/>
      <c r="R155" s="274"/>
      <c r="S155" s="274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74"/>
      <c r="R156" s="274"/>
      <c r="S156" s="274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74"/>
      <c r="R157" s="274"/>
      <c r="S157" s="274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74"/>
      <c r="R158" s="274"/>
      <c r="S158" s="274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74"/>
      <c r="R159" s="274"/>
      <c r="S159" s="274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83"/>
      <c r="R161" s="284"/>
      <c r="S161" s="285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86"/>
      <c r="R162" s="287"/>
      <c r="S162" s="288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89"/>
      <c r="R163" s="290"/>
      <c r="S163" s="291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74"/>
      <c r="R164" s="274"/>
      <c r="S164" s="274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69"/>
      <c r="R165" s="269"/>
      <c r="S165" s="269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69"/>
      <c r="R166" s="269"/>
      <c r="S166" s="269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74"/>
      <c r="R167" s="274"/>
      <c r="S167" s="274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74"/>
      <c r="R168" s="274"/>
      <c r="S168" s="274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74"/>
      <c r="R169" s="274"/>
      <c r="S169" s="274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96"/>
      <c r="R170" s="297"/>
      <c r="S170" s="298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00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2021-06-11(금) 오전 00:00</v>
      </c>
      <c r="C177" s="312"/>
      <c r="D177" s="271" t="str">
        <f>TEXT($G$1, "[$-ko-KR]yyyy-mm-dd(ddd) ") &amp; "오후 14:00"</f>
        <v>2021-06-11(금) 오후 14:00</v>
      </c>
      <c r="E177" s="272"/>
      <c r="F177" s="273"/>
      <c r="G177" s="271" t="str">
        <f>TEXT($G$1, "[$-ko-KR]yyyy-mm-dd(ddd) ") &amp; "오후 19:00"</f>
        <v>2021-06-11(금) 오후 19:00</v>
      </c>
      <c r="H177" s="272"/>
      <c r="I177" s="273"/>
      <c r="J177" s="271" t="str">
        <f>TEXT($G$1, "[$-ko-KR]yyyy-mm-dd(ddd) ") &amp; "오후 21:00"</f>
        <v>2021-06-11(금) 오후 21:00</v>
      </c>
      <c r="K177" s="272"/>
      <c r="L177" s="273"/>
      <c r="M177" s="271" t="str">
        <f>TEXT($G$1+1, "[$-ko-KR]yyyy-mm-dd(ddd) ") &amp; "오전 00:00"</f>
        <v>2021-06-12(토)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69"/>
      <c r="R179" s="269"/>
      <c r="S179" s="269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69"/>
      <c r="R180" s="269"/>
      <c r="S180" s="269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74"/>
      <c r="R181" s="274"/>
      <c r="S181" s="274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74"/>
      <c r="R182" s="274"/>
      <c r="S182" s="274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74"/>
      <c r="R183" s="274"/>
      <c r="S183" s="274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74"/>
      <c r="R184" s="274"/>
      <c r="S184" s="274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74"/>
      <c r="R185" s="274"/>
      <c r="S185" s="274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74"/>
      <c r="R186" s="274"/>
      <c r="S186" s="274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83"/>
      <c r="R188" s="284"/>
      <c r="S188" s="285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86"/>
      <c r="R189" s="287"/>
      <c r="S189" s="288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89"/>
      <c r="R190" s="290"/>
      <c r="S190" s="291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74"/>
      <c r="R191" s="274"/>
      <c r="S191" s="274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69"/>
      <c r="R192" s="269"/>
      <c r="S192" s="269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69"/>
      <c r="R193" s="269"/>
      <c r="S193" s="269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74"/>
      <c r="R194" s="274"/>
      <c r="S194" s="274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74"/>
      <c r="R195" s="274"/>
      <c r="S195" s="274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74"/>
      <c r="R196" s="274"/>
      <c r="S196" s="274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96"/>
      <c r="R197" s="297"/>
      <c r="S197" s="298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302"/>
      <c r="R199" s="303"/>
      <c r="S199" s="3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49" priority="157">
      <formula>AND($N17 &gt; 0, ISNUMBER($N17))</formula>
    </cfRule>
    <cfRule type="expression" dxfId="2148" priority="158">
      <formula>AND($N17 = 0 * ISNUMBER($N17))</formula>
    </cfRule>
    <cfRule type="expression" dxfId="2147" priority="159">
      <formula>AND($N17 &lt; 0, ISNUMBER($N17))</formula>
    </cfRule>
  </conditionalFormatting>
  <conditionalFormatting sqref="A17:F36">
    <cfRule type="expression" dxfId="2146" priority="166">
      <formula>AND($E17 &gt; 0, ISNUMBER($E17))</formula>
    </cfRule>
    <cfRule type="expression" dxfId="2145" priority="167">
      <formula>AND($E17 = 0 * ISNUMBER($E17))</formula>
    </cfRule>
    <cfRule type="expression" dxfId="2144" priority="168">
      <formula>AND($E17 &lt; 0, ISNUMBER($E17))</formula>
    </cfRule>
  </conditionalFormatting>
  <conditionalFormatting sqref="A17:C36 G17:I36">
    <cfRule type="expression" dxfId="2143" priority="163">
      <formula>AND($H17 &gt; 0, ISNUMBER($H17))</formula>
    </cfRule>
    <cfRule type="expression" dxfId="2142" priority="164">
      <formula>AND($H17 = 0 * ISNUMBER($H17))</formula>
    </cfRule>
    <cfRule type="expression" dxfId="2141" priority="165">
      <formula>AND($H17 &lt; 0, ISNUMBER($H17))</formula>
    </cfRule>
  </conditionalFormatting>
  <conditionalFormatting sqref="A17:C36 J17:L36">
    <cfRule type="expression" dxfId="2140" priority="160">
      <formula>AND($K17 &gt; 0, ISNUMBER($K17))</formula>
    </cfRule>
    <cfRule type="expression" dxfId="2139" priority="161">
      <formula>AND($K17 = 0 * ISNUMBER($K17))</formula>
    </cfRule>
    <cfRule type="expression" dxfId="2138" priority="162">
      <formula>AND($K17 &lt; 0, ISNUMBER($K17))</formula>
    </cfRule>
  </conditionalFormatting>
  <conditionalFormatting sqref="D15:F16 E37:F37">
    <cfRule type="expression" dxfId="2137" priority="154">
      <formula>$E$37 &gt; 0</formula>
    </cfRule>
    <cfRule type="expression" dxfId="2136" priority="155">
      <formula>$E$37 = 0</formula>
    </cfRule>
    <cfRule type="expression" dxfId="2135" priority="156">
      <formula>$E$37 &lt; 0</formula>
    </cfRule>
  </conditionalFormatting>
  <conditionalFormatting sqref="G15:I16 H37:I37">
    <cfRule type="expression" dxfId="2134" priority="151">
      <formula>$H$37 &gt; 0</formula>
    </cfRule>
    <cfRule type="expression" dxfId="2133" priority="152">
      <formula>$H$37 = 0</formula>
    </cfRule>
    <cfRule type="expression" dxfId="2132" priority="153">
      <formula>$H$37 &lt; 0</formula>
    </cfRule>
  </conditionalFormatting>
  <conditionalFormatting sqref="J15:L16 K37:L37">
    <cfRule type="expression" dxfId="2131" priority="148">
      <formula>$K$37 &gt; 0</formula>
    </cfRule>
    <cfRule type="expression" dxfId="2130" priority="149">
      <formula>$K$37 = 0</formula>
    </cfRule>
    <cfRule type="expression" dxfId="2129" priority="150">
      <formula>$K$37 &lt; 0</formula>
    </cfRule>
  </conditionalFormatting>
  <conditionalFormatting sqref="M15:O16 N37:O37">
    <cfRule type="expression" dxfId="2128" priority="145">
      <formula>$N$37 &gt; 0</formula>
    </cfRule>
    <cfRule type="expression" dxfId="2127" priority="146">
      <formula>$N$37 = 0</formula>
    </cfRule>
    <cfRule type="expression" dxfId="2126" priority="147">
      <formula>$N$37 &lt; 0</formula>
    </cfRule>
  </conditionalFormatting>
  <conditionalFormatting sqref="A44:C63 M44:O63">
    <cfRule type="expression" dxfId="2125" priority="133">
      <formula>AND($N44 &gt; 0, ISNUMBER($N44))</formula>
    </cfRule>
    <cfRule type="expression" dxfId="2124" priority="134">
      <formula>AND($N44 = 0 * ISNUMBER($N44))</formula>
    </cfRule>
    <cfRule type="expression" dxfId="2123" priority="135">
      <formula>AND($N44 &lt; 0, ISNUMBER($N44))</formula>
    </cfRule>
  </conditionalFormatting>
  <conditionalFormatting sqref="A44:F63">
    <cfRule type="expression" dxfId="2122" priority="142">
      <formula>AND($E44 &gt; 0, ISNUMBER($E44))</formula>
    </cfRule>
    <cfRule type="expression" dxfId="2121" priority="143">
      <formula>AND($E44 = 0 * ISNUMBER($E44))</formula>
    </cfRule>
    <cfRule type="expression" dxfId="2120" priority="144">
      <formula>AND($E44 &lt; 0, ISNUMBER($E44))</formula>
    </cfRule>
  </conditionalFormatting>
  <conditionalFormatting sqref="A44:C63 G44:I63">
    <cfRule type="expression" dxfId="2119" priority="139">
      <formula>AND($H44 &gt; 0, ISNUMBER($H44))</formula>
    </cfRule>
    <cfRule type="expression" dxfId="2118" priority="140">
      <formula>AND($H44 = 0 * ISNUMBER($H44))</formula>
    </cfRule>
    <cfRule type="expression" dxfId="2117" priority="141">
      <formula>AND($H44 &lt; 0, ISNUMBER($H44))</formula>
    </cfRule>
  </conditionalFormatting>
  <conditionalFormatting sqref="A44:C63 J44:L63">
    <cfRule type="expression" dxfId="2116" priority="136">
      <formula>AND($K44 &gt; 0, ISNUMBER($K44))</formula>
    </cfRule>
    <cfRule type="expression" dxfId="2115" priority="137">
      <formula>AND($K44 = 0 * ISNUMBER($K44))</formula>
    </cfRule>
    <cfRule type="expression" dxfId="2114" priority="138">
      <formula>AND($K44 &lt; 0, ISNUMBER($K44))</formula>
    </cfRule>
  </conditionalFormatting>
  <conditionalFormatting sqref="D42:F43 E64:F64">
    <cfRule type="expression" dxfId="2113" priority="130">
      <formula>$E$64 &gt; 0</formula>
    </cfRule>
    <cfRule type="expression" dxfId="2112" priority="131">
      <formula>$E$64 = 0</formula>
    </cfRule>
    <cfRule type="expression" dxfId="2111" priority="132">
      <formula>$E$64 &lt; 0</formula>
    </cfRule>
  </conditionalFormatting>
  <conditionalFormatting sqref="G42:I43 H64:I64">
    <cfRule type="expression" dxfId="2110" priority="127">
      <formula>$H$64 &gt; 0</formula>
    </cfRule>
    <cfRule type="expression" dxfId="2109" priority="128">
      <formula>$H$64 = 0</formula>
    </cfRule>
    <cfRule type="expression" dxfId="2108" priority="129">
      <formula>$H$64 &lt; 0</formula>
    </cfRule>
  </conditionalFormatting>
  <conditionalFormatting sqref="J42:L43 K64:L64">
    <cfRule type="expression" dxfId="2107" priority="124">
      <formula>$K$64 &gt; 0</formula>
    </cfRule>
    <cfRule type="expression" dxfId="2106" priority="125">
      <formula>$K$64 = 0</formula>
    </cfRule>
    <cfRule type="expression" dxfId="2105" priority="126">
      <formula>$K$64 &lt; 0</formula>
    </cfRule>
  </conditionalFormatting>
  <conditionalFormatting sqref="M42:O43 N64:O64">
    <cfRule type="expression" dxfId="2104" priority="121">
      <formula>$N$64 &gt; 0</formula>
    </cfRule>
    <cfRule type="expression" dxfId="2103" priority="122">
      <formula>$N$64 = 0</formula>
    </cfRule>
    <cfRule type="expression" dxfId="2102" priority="123">
      <formula>$N$64 &lt; 0</formula>
    </cfRule>
  </conditionalFormatting>
  <conditionalFormatting sqref="A71:C90 M71:O90">
    <cfRule type="expression" dxfId="2101" priority="109">
      <formula>AND($N71 &gt; 0, ISNUMBER($N71))</formula>
    </cfRule>
    <cfRule type="expression" dxfId="2100" priority="110">
      <formula>AND($N71 = 0 * ISNUMBER($N71))</formula>
    </cfRule>
    <cfRule type="expression" dxfId="2099" priority="111">
      <formula>AND($N71 &lt; 0, ISNUMBER($N71))</formula>
    </cfRule>
  </conditionalFormatting>
  <conditionalFormatting sqref="A71:F90">
    <cfRule type="expression" dxfId="2098" priority="118">
      <formula>AND($E71 &gt; 0, ISNUMBER($E71))</formula>
    </cfRule>
    <cfRule type="expression" dxfId="2097" priority="119">
      <formula>AND($E71 = 0 * ISNUMBER($E71))</formula>
    </cfRule>
    <cfRule type="expression" dxfId="2096" priority="120">
      <formula>AND($E71 &lt; 0, ISNUMBER($E71))</formula>
    </cfRule>
  </conditionalFormatting>
  <conditionalFormatting sqref="A71:C90 G71:I90">
    <cfRule type="expression" dxfId="2095" priority="115">
      <formula>AND($H71 &gt; 0, ISNUMBER($H71))</formula>
    </cfRule>
    <cfRule type="expression" dxfId="2094" priority="116">
      <formula>AND($H71 = 0 * ISNUMBER($H71))</formula>
    </cfRule>
    <cfRule type="expression" dxfId="2093" priority="117">
      <formula>AND($H71 &lt; 0, ISNUMBER($H71))</formula>
    </cfRule>
  </conditionalFormatting>
  <conditionalFormatting sqref="A71:C90 J71:L90">
    <cfRule type="expression" dxfId="2092" priority="112">
      <formula>AND($K71 &gt; 0, ISNUMBER($K71))</formula>
    </cfRule>
    <cfRule type="expression" dxfId="2091" priority="113">
      <formula>AND($K71 = 0 * ISNUMBER($K71))</formula>
    </cfRule>
    <cfRule type="expression" dxfId="2090" priority="114">
      <formula>AND($K71 &lt; 0, ISNUMBER($K71))</formula>
    </cfRule>
  </conditionalFormatting>
  <conditionalFormatting sqref="D69:F70 E91:F91">
    <cfRule type="expression" dxfId="2089" priority="106">
      <formula>$E$91 &gt; 0</formula>
    </cfRule>
    <cfRule type="expression" dxfId="2088" priority="107">
      <formula>$E$91 = 0</formula>
    </cfRule>
    <cfRule type="expression" dxfId="2087" priority="108">
      <formula>$E$91 &lt; 0</formula>
    </cfRule>
  </conditionalFormatting>
  <conditionalFormatting sqref="G69:I70 H91:I91">
    <cfRule type="expression" dxfId="2086" priority="103">
      <formula>$H$91 &gt; 0</formula>
    </cfRule>
    <cfRule type="expression" dxfId="2085" priority="104">
      <formula>$H$91 = 0</formula>
    </cfRule>
    <cfRule type="expression" dxfId="2084" priority="105">
      <formula>$H$91 &lt; 0</formula>
    </cfRule>
  </conditionalFormatting>
  <conditionalFormatting sqref="J69:L70 K91:L91">
    <cfRule type="expression" dxfId="2083" priority="100">
      <formula>$K$91 &gt; 0</formula>
    </cfRule>
    <cfRule type="expression" dxfId="2082" priority="101">
      <formula>$K$91 = 0</formula>
    </cfRule>
    <cfRule type="expression" dxfId="2081" priority="102">
      <formula>$K$91 &lt; 0</formula>
    </cfRule>
  </conditionalFormatting>
  <conditionalFormatting sqref="M69:O70 N91:O91">
    <cfRule type="expression" dxfId="2080" priority="97">
      <formula>$N$91 &gt; 0</formula>
    </cfRule>
    <cfRule type="expression" dxfId="2079" priority="98">
      <formula>$N$91 = 0</formula>
    </cfRule>
    <cfRule type="expression" dxfId="2078" priority="99">
      <formula>$N$91 &lt; 0</formula>
    </cfRule>
  </conditionalFormatting>
  <conditionalFormatting sqref="A98:C117 M98:O117">
    <cfRule type="expression" dxfId="2077" priority="85">
      <formula>AND($N98 &gt; 0, ISNUMBER($N98))</formula>
    </cfRule>
    <cfRule type="expression" dxfId="2076" priority="86">
      <formula>AND($N98 = 0 * ISNUMBER($N98))</formula>
    </cfRule>
    <cfRule type="expression" dxfId="2075" priority="87">
      <formula>AND($N98 &lt; 0, ISNUMBER($N98))</formula>
    </cfRule>
  </conditionalFormatting>
  <conditionalFormatting sqref="A98:F117">
    <cfRule type="expression" dxfId="2074" priority="94">
      <formula>AND($E98 &gt; 0, ISNUMBER($E98))</formula>
    </cfRule>
    <cfRule type="expression" dxfId="2073" priority="95">
      <formula>AND($E98 = 0 * ISNUMBER($E98))</formula>
    </cfRule>
    <cfRule type="expression" dxfId="2072" priority="96">
      <formula>AND($E98 &lt; 0, ISNUMBER($E98))</formula>
    </cfRule>
  </conditionalFormatting>
  <conditionalFormatting sqref="A98:C117 G98:I117">
    <cfRule type="expression" dxfId="2071" priority="91">
      <formula>AND($H98 &gt; 0, ISNUMBER($H98))</formula>
    </cfRule>
    <cfRule type="expression" dxfId="2070" priority="92">
      <formula>AND($H98 = 0 * ISNUMBER($H98))</formula>
    </cfRule>
    <cfRule type="expression" dxfId="2069" priority="93">
      <formula>AND($H98 &lt; 0, ISNUMBER($H98))</formula>
    </cfRule>
  </conditionalFormatting>
  <conditionalFormatting sqref="A98:C117 J98:L117">
    <cfRule type="expression" dxfId="2068" priority="88">
      <formula>AND($K98 &gt; 0, ISNUMBER($K98))</formula>
    </cfRule>
    <cfRule type="expression" dxfId="2067" priority="89">
      <formula>AND($K98 = 0 * ISNUMBER($K98))</formula>
    </cfRule>
    <cfRule type="expression" dxfId="2066" priority="90">
      <formula>AND($K98 &lt; 0, ISNUMBER($K98))</formula>
    </cfRule>
  </conditionalFormatting>
  <conditionalFormatting sqref="D96:F97 E118:F118">
    <cfRule type="expression" dxfId="2065" priority="82">
      <formula>$E$118 &gt; 0</formula>
    </cfRule>
    <cfRule type="expression" dxfId="2064" priority="83">
      <formula>$E$118 = 0</formula>
    </cfRule>
    <cfRule type="expression" dxfId="2063" priority="84">
      <formula>$E$118 &lt; 0</formula>
    </cfRule>
  </conditionalFormatting>
  <conditionalFormatting sqref="G96:I97 H118:I118">
    <cfRule type="expression" dxfId="2062" priority="79">
      <formula>$H$118 &gt; 0</formula>
    </cfRule>
    <cfRule type="expression" dxfId="2061" priority="80">
      <formula>$H$118 = 0</formula>
    </cfRule>
    <cfRule type="expression" dxfId="2060" priority="81">
      <formula>$H$118 &lt; 0</formula>
    </cfRule>
  </conditionalFormatting>
  <conditionalFormatting sqref="J96:L97 K118:L118">
    <cfRule type="expression" dxfId="2059" priority="76">
      <formula>$K$118 &gt; 0</formula>
    </cfRule>
    <cfRule type="expression" dxfId="2058" priority="77">
      <formula>$K$118 = 0</formula>
    </cfRule>
    <cfRule type="expression" dxfId="2057" priority="78">
      <formula>$K$118 &lt; 0</formula>
    </cfRule>
  </conditionalFormatting>
  <conditionalFormatting sqref="M96:O97 N118:O118">
    <cfRule type="expression" dxfId="2056" priority="73">
      <formula>$N$118 &gt; 0</formula>
    </cfRule>
    <cfRule type="expression" dxfId="2055" priority="74">
      <formula>$N$118 = 0</formula>
    </cfRule>
    <cfRule type="expression" dxfId="2054" priority="75">
      <formula>$N$118 &lt; 0</formula>
    </cfRule>
  </conditionalFormatting>
  <conditionalFormatting sqref="A125:C144 M125:O144">
    <cfRule type="expression" dxfId="2053" priority="61">
      <formula>AND($N125 &gt; 0, ISNUMBER($N125))</formula>
    </cfRule>
    <cfRule type="expression" dxfId="2052" priority="62">
      <formula>AND($N125 = 0 * ISNUMBER($N125))</formula>
    </cfRule>
    <cfRule type="expression" dxfId="2051" priority="63">
      <formula>AND($N125 &lt; 0, ISNUMBER($N125))</formula>
    </cfRule>
  </conditionalFormatting>
  <conditionalFormatting sqref="A125:F144">
    <cfRule type="expression" dxfId="2050" priority="70">
      <formula>AND($E125 &gt; 0, ISNUMBER($E125))</formula>
    </cfRule>
    <cfRule type="expression" dxfId="2049" priority="71">
      <formula>AND($E125 = 0 * ISNUMBER($E125))</formula>
    </cfRule>
    <cfRule type="expression" dxfId="2048" priority="72">
      <formula>AND($E125 &lt; 0, ISNUMBER($E125))</formula>
    </cfRule>
  </conditionalFormatting>
  <conditionalFormatting sqref="A125:C144 G125:I144">
    <cfRule type="expression" dxfId="2047" priority="67">
      <formula>AND($H125 &gt; 0, ISNUMBER($H125))</formula>
    </cfRule>
    <cfRule type="expression" dxfId="2046" priority="68">
      <formula>AND($H125 = 0 * ISNUMBER($H125))</formula>
    </cfRule>
    <cfRule type="expression" dxfId="2045" priority="69">
      <formula>AND($H125 &lt; 0, ISNUMBER($H125))</formula>
    </cfRule>
  </conditionalFormatting>
  <conditionalFormatting sqref="A125:C144 J125:L144">
    <cfRule type="expression" dxfId="2044" priority="64">
      <formula>AND($K125 &gt; 0, ISNUMBER($K125))</formula>
    </cfRule>
    <cfRule type="expression" dxfId="2043" priority="65">
      <formula>AND($K125 = 0 * ISNUMBER($K125))</formula>
    </cfRule>
    <cfRule type="expression" dxfId="2042" priority="66">
      <formula>AND($K125 &lt; 0, ISNUMBER($K125))</formula>
    </cfRule>
  </conditionalFormatting>
  <conditionalFormatting sqref="D123:F124 E145:F145">
    <cfRule type="expression" dxfId="2041" priority="58">
      <formula>$E$145 &gt; 0</formula>
    </cfRule>
    <cfRule type="expression" dxfId="2040" priority="59">
      <formula>$E$145 = 0</formula>
    </cfRule>
    <cfRule type="expression" dxfId="2039" priority="60">
      <formula>$E$145 &lt; 0</formula>
    </cfRule>
  </conditionalFormatting>
  <conditionalFormatting sqref="G123:I124 H145:I145">
    <cfRule type="expression" dxfId="2038" priority="55">
      <formula>$H$145 &gt; 0</formula>
    </cfRule>
    <cfRule type="expression" dxfId="2037" priority="56">
      <formula>$H$145 = 0</formula>
    </cfRule>
    <cfRule type="expression" dxfId="2036" priority="57">
      <formula>$H$145 &lt; 0</formula>
    </cfRule>
  </conditionalFormatting>
  <conditionalFormatting sqref="J123:L124 K145:L145">
    <cfRule type="expression" dxfId="2035" priority="52">
      <formula>$K$145 &gt; 0</formula>
    </cfRule>
    <cfRule type="expression" dxfId="2034" priority="53">
      <formula>$K$145 = 0</formula>
    </cfRule>
    <cfRule type="expression" dxfId="2033" priority="54">
      <formula>$K$145 &lt; 0</formula>
    </cfRule>
  </conditionalFormatting>
  <conditionalFormatting sqref="M123:O124 N145:O145">
    <cfRule type="expression" dxfId="2032" priority="49">
      <formula>$N$145 &gt; 0</formula>
    </cfRule>
    <cfRule type="expression" dxfId="2031" priority="50">
      <formula>$N$145 = 0</formula>
    </cfRule>
    <cfRule type="expression" dxfId="2030" priority="51">
      <formula>$N$145 &lt; 0</formula>
    </cfRule>
  </conditionalFormatting>
  <conditionalFormatting sqref="A152:C171 M152:O171">
    <cfRule type="expression" dxfId="2029" priority="37">
      <formula>AND($N152 &gt; 0, ISNUMBER($N152))</formula>
    </cfRule>
    <cfRule type="expression" dxfId="2028" priority="38">
      <formula>AND($N152 = 0 * ISNUMBER($N152))</formula>
    </cfRule>
    <cfRule type="expression" dxfId="2027" priority="39">
      <formula>AND($N152 &lt; 0, ISNUMBER($N152))</formula>
    </cfRule>
  </conditionalFormatting>
  <conditionalFormatting sqref="A152:F171">
    <cfRule type="expression" dxfId="2026" priority="46">
      <formula>AND($E152 &gt; 0, ISNUMBER($E152))</formula>
    </cfRule>
    <cfRule type="expression" dxfId="2025" priority="47">
      <formula>AND($E152 = 0 * ISNUMBER($E152))</formula>
    </cfRule>
    <cfRule type="expression" dxfId="2024" priority="48">
      <formula>AND($E152 &lt; 0, ISNUMBER($E152))</formula>
    </cfRule>
  </conditionalFormatting>
  <conditionalFormatting sqref="A152:C171 G152:I171">
    <cfRule type="expression" dxfId="2023" priority="43">
      <formula>AND($H152 &gt; 0, ISNUMBER($H152))</formula>
    </cfRule>
    <cfRule type="expression" dxfId="2022" priority="44">
      <formula>AND($H152 = 0 * ISNUMBER($H152))</formula>
    </cfRule>
    <cfRule type="expression" dxfId="2021" priority="45">
      <formula>AND($H152 &lt; 0, ISNUMBER($H152))</formula>
    </cfRule>
  </conditionalFormatting>
  <conditionalFormatting sqref="A152:C171 J152:L171">
    <cfRule type="expression" dxfId="2020" priority="40">
      <formula>AND($K152 &gt; 0, ISNUMBER($K152))</formula>
    </cfRule>
    <cfRule type="expression" dxfId="2019" priority="41">
      <formula>AND($K152 = 0 * ISNUMBER($K152))</formula>
    </cfRule>
    <cfRule type="expression" dxfId="2018" priority="42">
      <formula>AND($K152 &lt; 0, ISNUMBER($K152))</formula>
    </cfRule>
  </conditionalFormatting>
  <conditionalFormatting sqref="D150:F151 E172:F172">
    <cfRule type="expression" dxfId="2017" priority="34">
      <formula>$E$172 &gt; 0</formula>
    </cfRule>
    <cfRule type="expression" dxfId="2016" priority="35">
      <formula>$E$172 = 0</formula>
    </cfRule>
    <cfRule type="expression" dxfId="2015" priority="36">
      <formula>$E$172 &lt; 0</formula>
    </cfRule>
  </conditionalFormatting>
  <conditionalFormatting sqref="G150:I151 H172:I172">
    <cfRule type="expression" dxfId="2014" priority="31">
      <formula>$H$172 &gt; 0</formula>
    </cfRule>
    <cfRule type="expression" dxfId="2013" priority="32">
      <formula>$H$172 = 0</formula>
    </cfRule>
    <cfRule type="expression" dxfId="2012" priority="33">
      <formula>$H$172 &lt; 0</formula>
    </cfRule>
  </conditionalFormatting>
  <conditionalFormatting sqref="J150:L151 K172:L172">
    <cfRule type="expression" dxfId="2011" priority="28">
      <formula>$K$172 &gt; 0</formula>
    </cfRule>
    <cfRule type="expression" dxfId="2010" priority="29">
      <formula>$K$172 = 0</formula>
    </cfRule>
    <cfRule type="expression" dxfId="2009" priority="30">
      <formula>$K$172 &lt; 0</formula>
    </cfRule>
  </conditionalFormatting>
  <conditionalFormatting sqref="M150:O151 N172:O172">
    <cfRule type="expression" dxfId="2008" priority="25">
      <formula>$N$172 &gt; 0</formula>
    </cfRule>
    <cfRule type="expression" dxfId="2007" priority="26">
      <formula>$N$172 = 0</formula>
    </cfRule>
    <cfRule type="expression" dxfId="2006" priority="27">
      <formula>$N$172 &lt; 0</formula>
    </cfRule>
  </conditionalFormatting>
  <conditionalFormatting sqref="A179:C198 M179:O198">
    <cfRule type="expression" dxfId="2005" priority="13">
      <formula>AND($N179 &gt; 0, ISNUMBER($N179))</formula>
    </cfRule>
    <cfRule type="expression" dxfId="2004" priority="14">
      <formula>AND($N179 = 0 * ISNUMBER($N179))</formula>
    </cfRule>
    <cfRule type="expression" dxfId="2003" priority="15">
      <formula>AND($N179 &lt; 0, ISNUMBER($N179))</formula>
    </cfRule>
  </conditionalFormatting>
  <conditionalFormatting sqref="A179:F198">
    <cfRule type="expression" dxfId="2002" priority="22">
      <formula>AND($E179 &gt; 0, ISNUMBER($E179))</formula>
    </cfRule>
    <cfRule type="expression" dxfId="2001" priority="23">
      <formula>AND($E179 = 0 * ISNUMBER($E179))</formula>
    </cfRule>
    <cfRule type="expression" dxfId="2000" priority="24">
      <formula>AND($E179 &lt; 0, ISNUMBER($E179))</formula>
    </cfRule>
  </conditionalFormatting>
  <conditionalFormatting sqref="A179:C198 G179:I198">
    <cfRule type="expression" dxfId="1999" priority="19">
      <formula>AND($H179 &gt; 0, ISNUMBER($H179))</formula>
    </cfRule>
    <cfRule type="expression" dxfId="1998" priority="20">
      <formula>AND($H179 = 0 * ISNUMBER($H179))</formula>
    </cfRule>
    <cfRule type="expression" dxfId="1997" priority="21">
      <formula>AND($H179 &lt; 0, ISNUMBER($H179))</formula>
    </cfRule>
  </conditionalFormatting>
  <conditionalFormatting sqref="A179:C198 J179:L198">
    <cfRule type="expression" dxfId="1996" priority="16">
      <formula>AND($K179 &gt; 0, ISNUMBER($K179))</formula>
    </cfRule>
    <cfRule type="expression" dxfId="1995" priority="17">
      <formula>AND($K179 = 0 * ISNUMBER($K179))</formula>
    </cfRule>
    <cfRule type="expression" dxfId="1994" priority="18">
      <formula>AND($K179 &lt; 0, ISNUMBER($K179))</formula>
    </cfRule>
  </conditionalFormatting>
  <conditionalFormatting sqref="D177:F178 E199:F199">
    <cfRule type="expression" dxfId="1993" priority="10">
      <formula>$E$199 &gt; 0</formula>
    </cfRule>
    <cfRule type="expression" dxfId="1992" priority="11">
      <formula>$E$199 = 0</formula>
    </cfRule>
    <cfRule type="expression" dxfId="1991" priority="12">
      <formula>$E$199 &lt; 0</formula>
    </cfRule>
  </conditionalFormatting>
  <conditionalFormatting sqref="G177:I178 H199:I199">
    <cfRule type="expression" dxfId="1990" priority="7">
      <formula>$H$199 &gt; 0</formula>
    </cfRule>
    <cfRule type="expression" dxfId="1989" priority="8">
      <formula>$H$199 = 0</formula>
    </cfRule>
    <cfRule type="expression" dxfId="1988" priority="9">
      <formula>$H$199 &lt; 0</formula>
    </cfRule>
  </conditionalFormatting>
  <conditionalFormatting sqref="J177:L178 K199:L199">
    <cfRule type="expression" dxfId="1987" priority="4">
      <formula>$K$199 &gt; 0</formula>
    </cfRule>
    <cfRule type="expression" dxfId="1986" priority="5">
      <formula>$K$199 = 0</formula>
    </cfRule>
    <cfRule type="expression" dxfId="1985" priority="6">
      <formula>$K$199 &lt; 0</formula>
    </cfRule>
  </conditionalFormatting>
  <conditionalFormatting sqref="M177:O178 N199:O199">
    <cfRule type="expression" dxfId="1984" priority="1">
      <formula>$N$199 &gt; 0</formula>
    </cfRule>
    <cfRule type="expression" dxfId="1983" priority="2">
      <formula>$N$199 = 0</formula>
    </cfRule>
    <cfRule type="expression" dxfId="19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44359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04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2021-06-12(토) 오전 00:00</v>
      </c>
      <c r="C15" s="315"/>
      <c r="D15" s="271" t="str">
        <f>TEXT($G$1, "[$-ko-KR]yyyy-mm-dd(ddd) ") &amp; "오후 14:00"</f>
        <v>2021-06-12(토) 오후 14:00</v>
      </c>
      <c r="E15" s="272"/>
      <c r="F15" s="273"/>
      <c r="G15" s="271" t="str">
        <f>TEXT($G$1, "[$-ko-KR]yyyy-mm-dd(ddd) ") &amp; "오후 19:00"</f>
        <v>2021-06-12(토) 오후 19:00</v>
      </c>
      <c r="H15" s="272"/>
      <c r="I15" s="273"/>
      <c r="J15" s="271" t="str">
        <f>TEXT($G$1, "[$-ko-KR]yyyy-mm-dd(ddd) ") &amp; "오후 21:00"</f>
        <v>2021-06-12(토) 오후 21:00</v>
      </c>
      <c r="K15" s="272"/>
      <c r="L15" s="273"/>
      <c r="M15" s="271" t="str">
        <f>TEXT($G$1+1, "[$-ko-KR]yyyy-mm-dd(ddd) ") &amp; "오전 00:00"</f>
        <v>2021-06-13(일)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74"/>
      <c r="R20" s="274"/>
      <c r="S20" s="274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74"/>
      <c r="R21" s="274"/>
      <c r="S21" s="27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04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2021-06-12(토) 오전 00:00</v>
      </c>
      <c r="C42" s="312"/>
      <c r="D42" s="271" t="str">
        <f>TEXT($G$1, "[$-ko-KR]yyyy-mm-dd(ddd) ") &amp; "오후 14:00"</f>
        <v>2021-06-12(토) 오후 14:00</v>
      </c>
      <c r="E42" s="272"/>
      <c r="F42" s="273"/>
      <c r="G42" s="271" t="str">
        <f>TEXT($G$1, "[$-ko-KR]yyyy-mm-dd(ddd) ") &amp; "오후 19:00"</f>
        <v>2021-06-12(토) 오후 19:00</v>
      </c>
      <c r="H42" s="272"/>
      <c r="I42" s="273"/>
      <c r="J42" s="271" t="str">
        <f>TEXT($G$1, "[$-ko-KR]yyyy-mm-dd(ddd) ") &amp; "오후 21:00"</f>
        <v>2021-06-12(토) 오후 21:00</v>
      </c>
      <c r="K42" s="272"/>
      <c r="L42" s="273"/>
      <c r="M42" s="271" t="str">
        <f>TEXT($G$1+1, "[$-ko-KR]yyyy-mm-dd(ddd) ") &amp; "오전 00:00"</f>
        <v>2021-06-13(일)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69"/>
      <c r="R44" s="269"/>
      <c r="S44" s="269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69"/>
      <c r="R45" s="269"/>
      <c r="S45" s="269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74"/>
      <c r="R46" s="274"/>
      <c r="S46" s="274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74"/>
      <c r="R47" s="274"/>
      <c r="S47" s="274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74"/>
      <c r="R48" s="274"/>
      <c r="S48" s="274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74"/>
      <c r="R49" s="274"/>
      <c r="S49" s="274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74"/>
      <c r="R50" s="274"/>
      <c r="S50" s="274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74"/>
      <c r="R51" s="274"/>
      <c r="S51" s="274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83"/>
      <c r="R53" s="284"/>
      <c r="S53" s="285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86"/>
      <c r="R54" s="287"/>
      <c r="S54" s="288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89"/>
      <c r="R55" s="290"/>
      <c r="S55" s="291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74"/>
      <c r="R56" s="274"/>
      <c r="S56" s="274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69"/>
      <c r="R57" s="269"/>
      <c r="S57" s="269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69"/>
      <c r="R58" s="269"/>
      <c r="S58" s="269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74"/>
      <c r="R59" s="274"/>
      <c r="S59" s="274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74"/>
      <c r="R60" s="274"/>
      <c r="S60" s="274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74"/>
      <c r="R61" s="274"/>
      <c r="S61" s="274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96"/>
      <c r="R62" s="297"/>
      <c r="S62" s="298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04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2021-06-12(토) 오전 00:00</v>
      </c>
      <c r="C69" s="312"/>
      <c r="D69" s="271" t="str">
        <f>TEXT($G$1, "[$-ko-KR]yyyy-mm-dd(ddd) ") &amp; "오후 14:00"</f>
        <v>2021-06-12(토) 오후 14:00</v>
      </c>
      <c r="E69" s="272"/>
      <c r="F69" s="273"/>
      <c r="G69" s="271" t="str">
        <f>TEXT($G$1, "[$-ko-KR]yyyy-mm-dd(ddd) ") &amp; "오후 19:00"</f>
        <v>2021-06-12(토) 오후 19:00</v>
      </c>
      <c r="H69" s="272"/>
      <c r="I69" s="273"/>
      <c r="J69" s="271" t="str">
        <f>TEXT($G$1, "[$-ko-KR]yyyy-mm-dd(ddd) ") &amp; "오후 21:00"</f>
        <v>2021-06-12(토) 오후 21:00</v>
      </c>
      <c r="K69" s="272"/>
      <c r="L69" s="273"/>
      <c r="M69" s="271" t="str">
        <f>TEXT($G$1+1, "[$-ko-KR]yyyy-mm-dd(ddd) ") &amp; "오전 00:00"</f>
        <v>2021-06-13(일)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69"/>
      <c r="R71" s="269"/>
      <c r="S71" s="269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69"/>
      <c r="R72" s="269"/>
      <c r="S72" s="269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74"/>
      <c r="R73" s="274"/>
      <c r="S73" s="274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74"/>
      <c r="R74" s="274"/>
      <c r="S74" s="274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74"/>
      <c r="R75" s="274"/>
      <c r="S75" s="274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74"/>
      <c r="R76" s="274"/>
      <c r="S76" s="274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74"/>
      <c r="R77" s="274"/>
      <c r="S77" s="274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74"/>
      <c r="R78" s="274"/>
      <c r="S78" s="274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83"/>
      <c r="R80" s="284"/>
      <c r="S80" s="285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86"/>
      <c r="R81" s="287"/>
      <c r="S81" s="288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89"/>
      <c r="R82" s="290"/>
      <c r="S82" s="291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74"/>
      <c r="R83" s="274"/>
      <c r="S83" s="274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69"/>
      <c r="R84" s="269"/>
      <c r="S84" s="269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69"/>
      <c r="R85" s="269"/>
      <c r="S85" s="269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74"/>
      <c r="R86" s="274"/>
      <c r="S86" s="274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74"/>
      <c r="R87" s="274"/>
      <c r="S87" s="274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74"/>
      <c r="R88" s="274"/>
      <c r="S88" s="274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96"/>
      <c r="R89" s="297"/>
      <c r="S89" s="298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04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2021-06-12(토) 오전 00:00</v>
      </c>
      <c r="C96" s="312"/>
      <c r="D96" s="271" t="str">
        <f>TEXT($G$1, "[$-ko-KR]yyyy-mm-dd(ddd) ") &amp; "오후 14:00"</f>
        <v>2021-06-12(토) 오후 14:00</v>
      </c>
      <c r="E96" s="272"/>
      <c r="F96" s="273"/>
      <c r="G96" s="271" t="str">
        <f>TEXT($G$1, "[$-ko-KR]yyyy-mm-dd(ddd) ") &amp; "오후 19:00"</f>
        <v>2021-06-12(토) 오후 19:00</v>
      </c>
      <c r="H96" s="272"/>
      <c r="I96" s="273"/>
      <c r="J96" s="271" t="str">
        <f>TEXT($G$1, "[$-ko-KR]yyyy-mm-dd(ddd) ") &amp; "오후 21:00"</f>
        <v>2021-06-12(토) 오후 21:00</v>
      </c>
      <c r="K96" s="272"/>
      <c r="L96" s="273"/>
      <c r="M96" s="271" t="str">
        <f>TEXT($G$1+1, "[$-ko-KR]yyyy-mm-dd(ddd) ") &amp; "오전 00:00"</f>
        <v>2021-06-13(일)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69"/>
      <c r="R98" s="269"/>
      <c r="S98" s="269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69"/>
      <c r="R99" s="269"/>
      <c r="S99" s="269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74"/>
      <c r="R100" s="274"/>
      <c r="S100" s="274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74"/>
      <c r="R101" s="274"/>
      <c r="S101" s="274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74"/>
      <c r="R102" s="274"/>
      <c r="S102" s="274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74"/>
      <c r="R103" s="274"/>
      <c r="S103" s="274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74"/>
      <c r="R104" s="274"/>
      <c r="S104" s="274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74"/>
      <c r="R105" s="274"/>
      <c r="S105" s="274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83"/>
      <c r="R107" s="284"/>
      <c r="S107" s="285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86"/>
      <c r="R108" s="287"/>
      <c r="S108" s="288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89"/>
      <c r="R109" s="290"/>
      <c r="S109" s="291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74"/>
      <c r="R110" s="274"/>
      <c r="S110" s="274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69"/>
      <c r="R111" s="269"/>
      <c r="S111" s="269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69"/>
      <c r="R112" s="269"/>
      <c r="S112" s="269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74"/>
      <c r="R113" s="274"/>
      <c r="S113" s="274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74"/>
      <c r="R114" s="274"/>
      <c r="S114" s="274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74"/>
      <c r="R115" s="274"/>
      <c r="S115" s="274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96"/>
      <c r="R116" s="297"/>
      <c r="S116" s="298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04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2021-06-12(토) 오전 00:00</v>
      </c>
      <c r="C123" s="312"/>
      <c r="D123" s="271" t="str">
        <f>TEXT($G$1, "[$-ko-KR]yyyy-mm-dd(ddd) ") &amp; "오후 14:00"</f>
        <v>2021-06-12(토) 오후 14:00</v>
      </c>
      <c r="E123" s="272"/>
      <c r="F123" s="273"/>
      <c r="G123" s="271" t="str">
        <f>TEXT($G$1, "[$-ko-KR]yyyy-mm-dd(ddd) ") &amp; "오후 19:00"</f>
        <v>2021-06-12(토) 오후 19:00</v>
      </c>
      <c r="H123" s="272"/>
      <c r="I123" s="273"/>
      <c r="J123" s="271" t="str">
        <f>TEXT($G$1, "[$-ko-KR]yyyy-mm-dd(ddd) ") &amp; "오후 21:00"</f>
        <v>2021-06-12(토) 오후 21:00</v>
      </c>
      <c r="K123" s="272"/>
      <c r="L123" s="273"/>
      <c r="M123" s="271" t="str">
        <f>TEXT($G$1+1, "[$-ko-KR]yyyy-mm-dd(ddd) ") &amp; "오전 00:00"</f>
        <v>2021-06-13(일)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69"/>
      <c r="R125" s="269"/>
      <c r="S125" s="269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69"/>
      <c r="R126" s="269"/>
      <c r="S126" s="269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74"/>
      <c r="R127" s="274"/>
      <c r="S127" s="274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74"/>
      <c r="R128" s="274"/>
      <c r="S128" s="274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74"/>
      <c r="R129" s="274"/>
      <c r="S129" s="274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74"/>
      <c r="R130" s="274"/>
      <c r="S130" s="274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74"/>
      <c r="R131" s="274"/>
      <c r="S131" s="274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74"/>
      <c r="R132" s="274"/>
      <c r="S132" s="274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83"/>
      <c r="R134" s="284"/>
      <c r="S134" s="285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86"/>
      <c r="R135" s="287"/>
      <c r="S135" s="288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89"/>
      <c r="R136" s="290"/>
      <c r="S136" s="291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74"/>
      <c r="R137" s="274"/>
      <c r="S137" s="274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69"/>
      <c r="R138" s="269"/>
      <c r="S138" s="269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69"/>
      <c r="R139" s="269"/>
      <c r="S139" s="269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74"/>
      <c r="R140" s="274"/>
      <c r="S140" s="274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74"/>
      <c r="R141" s="274"/>
      <c r="S141" s="274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74"/>
      <c r="R142" s="274"/>
      <c r="S142" s="274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96"/>
      <c r="R143" s="297"/>
      <c r="S143" s="298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04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2021-06-12(토) 오전 00:00</v>
      </c>
      <c r="C150" s="312"/>
      <c r="D150" s="271" t="str">
        <f>TEXT($G$1, "[$-ko-KR]yyyy-mm-dd(ddd) ") &amp; "오후 14:00"</f>
        <v>2021-06-12(토) 오후 14:00</v>
      </c>
      <c r="E150" s="272"/>
      <c r="F150" s="273"/>
      <c r="G150" s="271" t="str">
        <f>TEXT($G$1, "[$-ko-KR]yyyy-mm-dd(ddd) ") &amp; "오후 19:00"</f>
        <v>2021-06-12(토) 오후 19:00</v>
      </c>
      <c r="H150" s="272"/>
      <c r="I150" s="273"/>
      <c r="J150" s="271" t="str">
        <f>TEXT($G$1, "[$-ko-KR]yyyy-mm-dd(ddd) ") &amp; "오후 21:00"</f>
        <v>2021-06-12(토) 오후 21:00</v>
      </c>
      <c r="K150" s="272"/>
      <c r="L150" s="273"/>
      <c r="M150" s="271" t="str">
        <f>TEXT($G$1+1, "[$-ko-KR]yyyy-mm-dd(ddd) ") &amp; "오전 00:00"</f>
        <v>2021-06-13(일)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69"/>
      <c r="R152" s="269"/>
      <c r="S152" s="269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69"/>
      <c r="R153" s="269"/>
      <c r="S153" s="269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74"/>
      <c r="R154" s="274"/>
      <c r="S154" s="274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74"/>
      <c r="R155" s="274"/>
      <c r="S155" s="274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74"/>
      <c r="R156" s="274"/>
      <c r="S156" s="274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74"/>
      <c r="R157" s="274"/>
      <c r="S157" s="274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74"/>
      <c r="R158" s="274"/>
      <c r="S158" s="274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74"/>
      <c r="R159" s="274"/>
      <c r="S159" s="274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83"/>
      <c r="R161" s="284"/>
      <c r="S161" s="285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86"/>
      <c r="R162" s="287"/>
      <c r="S162" s="288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89"/>
      <c r="R163" s="290"/>
      <c r="S163" s="291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74"/>
      <c r="R164" s="274"/>
      <c r="S164" s="274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69"/>
      <c r="R165" s="269"/>
      <c r="S165" s="269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69"/>
      <c r="R166" s="269"/>
      <c r="S166" s="269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74"/>
      <c r="R167" s="274"/>
      <c r="S167" s="274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74"/>
      <c r="R168" s="274"/>
      <c r="S168" s="274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74"/>
      <c r="R169" s="274"/>
      <c r="S169" s="274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96"/>
      <c r="R170" s="297"/>
      <c r="S170" s="298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04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2021-06-12(토) 오전 00:00</v>
      </c>
      <c r="C177" s="312"/>
      <c r="D177" s="271" t="str">
        <f>TEXT($G$1, "[$-ko-KR]yyyy-mm-dd(ddd) ") &amp; "오후 14:00"</f>
        <v>2021-06-12(토) 오후 14:00</v>
      </c>
      <c r="E177" s="272"/>
      <c r="F177" s="273"/>
      <c r="G177" s="271" t="str">
        <f>TEXT($G$1, "[$-ko-KR]yyyy-mm-dd(ddd) ") &amp; "오후 19:00"</f>
        <v>2021-06-12(토) 오후 19:00</v>
      </c>
      <c r="H177" s="272"/>
      <c r="I177" s="273"/>
      <c r="J177" s="271" t="str">
        <f>TEXT($G$1, "[$-ko-KR]yyyy-mm-dd(ddd) ") &amp; "오후 21:00"</f>
        <v>2021-06-12(토) 오후 21:00</v>
      </c>
      <c r="K177" s="272"/>
      <c r="L177" s="273"/>
      <c r="M177" s="271" t="str">
        <f>TEXT($G$1+1, "[$-ko-KR]yyyy-mm-dd(ddd) ") &amp; "오전 00:00"</f>
        <v>2021-06-13(일)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69"/>
      <c r="R179" s="269"/>
      <c r="S179" s="269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69"/>
      <c r="R180" s="269"/>
      <c r="S180" s="269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74"/>
      <c r="R181" s="274"/>
      <c r="S181" s="274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74"/>
      <c r="R182" s="274"/>
      <c r="S182" s="274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74"/>
      <c r="R183" s="274"/>
      <c r="S183" s="274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74"/>
      <c r="R184" s="274"/>
      <c r="S184" s="274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74"/>
      <c r="R185" s="274"/>
      <c r="S185" s="274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74"/>
      <c r="R186" s="274"/>
      <c r="S186" s="274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83"/>
      <c r="R188" s="284"/>
      <c r="S188" s="285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86"/>
      <c r="R189" s="287"/>
      <c r="S189" s="288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89"/>
      <c r="R190" s="290"/>
      <c r="S190" s="291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74"/>
      <c r="R191" s="274"/>
      <c r="S191" s="274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69"/>
      <c r="R192" s="269"/>
      <c r="S192" s="269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69"/>
      <c r="R193" s="269"/>
      <c r="S193" s="269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74"/>
      <c r="R194" s="274"/>
      <c r="S194" s="274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74"/>
      <c r="R195" s="274"/>
      <c r="S195" s="274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74"/>
      <c r="R196" s="274"/>
      <c r="S196" s="274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96"/>
      <c r="R197" s="297"/>
      <c r="S197" s="298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302"/>
      <c r="R199" s="303"/>
      <c r="S199" s="3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71" priority="157">
      <formula>AND($N17 &gt; 0, ISNUMBER($N17))</formula>
    </cfRule>
    <cfRule type="expression" dxfId="1970" priority="158">
      <formula>AND($N17 = 0 * ISNUMBER($N17))</formula>
    </cfRule>
    <cfRule type="expression" dxfId="1969" priority="159">
      <formula>AND($N17 &lt; 0, ISNUMBER($N17))</formula>
    </cfRule>
  </conditionalFormatting>
  <conditionalFormatting sqref="A17:F36">
    <cfRule type="expression" dxfId="1968" priority="166">
      <formula>AND($E17 &gt; 0, ISNUMBER($E17))</formula>
    </cfRule>
    <cfRule type="expression" dxfId="1967" priority="167">
      <formula>AND($E17 = 0 * ISNUMBER($E17))</formula>
    </cfRule>
    <cfRule type="expression" dxfId="1966" priority="168">
      <formula>AND($E17 &lt; 0, ISNUMBER($E17))</formula>
    </cfRule>
  </conditionalFormatting>
  <conditionalFormatting sqref="A17:C36 G17:I36">
    <cfRule type="expression" dxfId="1965" priority="163">
      <formula>AND($H17 &gt; 0, ISNUMBER($H17))</formula>
    </cfRule>
    <cfRule type="expression" dxfId="1964" priority="164">
      <formula>AND($H17 = 0 * ISNUMBER($H17))</formula>
    </cfRule>
    <cfRule type="expression" dxfId="1963" priority="165">
      <formula>AND($H17 &lt; 0, ISNUMBER($H17))</formula>
    </cfRule>
  </conditionalFormatting>
  <conditionalFormatting sqref="A17:C36 J17:L36">
    <cfRule type="expression" dxfId="1962" priority="160">
      <formula>AND($K17 &gt; 0, ISNUMBER($K17))</formula>
    </cfRule>
    <cfRule type="expression" dxfId="1961" priority="161">
      <formula>AND($K17 = 0 * ISNUMBER($K17))</formula>
    </cfRule>
    <cfRule type="expression" dxfId="1960" priority="162">
      <formula>AND($K17 &lt; 0, ISNUMBER($K17))</formula>
    </cfRule>
  </conditionalFormatting>
  <conditionalFormatting sqref="D15:F16 E37:F37">
    <cfRule type="expression" dxfId="1959" priority="154">
      <formula>$E$37 &gt; 0</formula>
    </cfRule>
    <cfRule type="expression" dxfId="1958" priority="155">
      <formula>$E$37 = 0</formula>
    </cfRule>
    <cfRule type="expression" dxfId="1957" priority="156">
      <formula>$E$37 &lt; 0</formula>
    </cfRule>
  </conditionalFormatting>
  <conditionalFormatting sqref="G15:I16 H37:I37">
    <cfRule type="expression" dxfId="1956" priority="151">
      <formula>$H$37 &gt; 0</formula>
    </cfRule>
    <cfRule type="expression" dxfId="1955" priority="152">
      <formula>$H$37 = 0</formula>
    </cfRule>
    <cfRule type="expression" dxfId="1954" priority="153">
      <formula>$H$37 &lt; 0</formula>
    </cfRule>
  </conditionalFormatting>
  <conditionalFormatting sqref="J15:L16 K37:L37">
    <cfRule type="expression" dxfId="1953" priority="148">
      <formula>$K$37 &gt; 0</formula>
    </cfRule>
    <cfRule type="expression" dxfId="1952" priority="149">
      <formula>$K$37 = 0</formula>
    </cfRule>
    <cfRule type="expression" dxfId="1951" priority="150">
      <formula>$K$37 &lt; 0</formula>
    </cfRule>
  </conditionalFormatting>
  <conditionalFormatting sqref="M15:O16 N37:O37">
    <cfRule type="expression" dxfId="1950" priority="145">
      <formula>$N$37 &gt; 0</formula>
    </cfRule>
    <cfRule type="expression" dxfId="1949" priority="146">
      <formula>$N$37 = 0</formula>
    </cfRule>
    <cfRule type="expression" dxfId="1948" priority="147">
      <formula>$N$37 &lt; 0</formula>
    </cfRule>
  </conditionalFormatting>
  <conditionalFormatting sqref="A44:C63 M44:O63">
    <cfRule type="expression" dxfId="1947" priority="133">
      <formula>AND($N44 &gt; 0, ISNUMBER($N44))</formula>
    </cfRule>
    <cfRule type="expression" dxfId="1946" priority="134">
      <formula>AND($N44 = 0 * ISNUMBER($N44))</formula>
    </cfRule>
    <cfRule type="expression" dxfId="1945" priority="135">
      <formula>AND($N44 &lt; 0, ISNUMBER($N44))</formula>
    </cfRule>
  </conditionalFormatting>
  <conditionalFormatting sqref="A44:F63">
    <cfRule type="expression" dxfId="1944" priority="142">
      <formula>AND($E44 &gt; 0, ISNUMBER($E44))</formula>
    </cfRule>
    <cfRule type="expression" dxfId="1943" priority="143">
      <formula>AND($E44 = 0 * ISNUMBER($E44))</formula>
    </cfRule>
    <cfRule type="expression" dxfId="1942" priority="144">
      <formula>AND($E44 &lt; 0, ISNUMBER($E44))</formula>
    </cfRule>
  </conditionalFormatting>
  <conditionalFormatting sqref="A44:C63 G44:I63">
    <cfRule type="expression" dxfId="1941" priority="139">
      <formula>AND($H44 &gt; 0, ISNUMBER($H44))</formula>
    </cfRule>
    <cfRule type="expression" dxfId="1940" priority="140">
      <formula>AND($H44 = 0 * ISNUMBER($H44))</formula>
    </cfRule>
    <cfRule type="expression" dxfId="1939" priority="141">
      <formula>AND($H44 &lt; 0, ISNUMBER($H44))</formula>
    </cfRule>
  </conditionalFormatting>
  <conditionalFormatting sqref="A44:C63 J44:L63">
    <cfRule type="expression" dxfId="1938" priority="136">
      <formula>AND($K44 &gt; 0, ISNUMBER($K44))</formula>
    </cfRule>
    <cfRule type="expression" dxfId="1937" priority="137">
      <formula>AND($K44 = 0 * ISNUMBER($K44))</formula>
    </cfRule>
    <cfRule type="expression" dxfId="1936" priority="138">
      <formula>AND($K44 &lt; 0, ISNUMBER($K44))</formula>
    </cfRule>
  </conditionalFormatting>
  <conditionalFormatting sqref="D42:F43 E64:F64">
    <cfRule type="expression" dxfId="1935" priority="130">
      <formula>$E$64 &gt; 0</formula>
    </cfRule>
    <cfRule type="expression" dxfId="1934" priority="131">
      <formula>$E$64 = 0</formula>
    </cfRule>
    <cfRule type="expression" dxfId="1933" priority="132">
      <formula>$E$64 &lt; 0</formula>
    </cfRule>
  </conditionalFormatting>
  <conditionalFormatting sqref="G42:I43 H64:I64">
    <cfRule type="expression" dxfId="1932" priority="127">
      <formula>$H$64 &gt; 0</formula>
    </cfRule>
    <cfRule type="expression" dxfId="1931" priority="128">
      <formula>$H$64 = 0</formula>
    </cfRule>
    <cfRule type="expression" dxfId="1930" priority="129">
      <formula>$H$64 &lt; 0</formula>
    </cfRule>
  </conditionalFormatting>
  <conditionalFormatting sqref="J42:L43 K64:L64">
    <cfRule type="expression" dxfId="1929" priority="124">
      <formula>$K$64 &gt; 0</formula>
    </cfRule>
    <cfRule type="expression" dxfId="1928" priority="125">
      <formula>$K$64 = 0</formula>
    </cfRule>
    <cfRule type="expression" dxfId="1927" priority="126">
      <formula>$K$64 &lt; 0</formula>
    </cfRule>
  </conditionalFormatting>
  <conditionalFormatting sqref="M42:O43 N64:O64">
    <cfRule type="expression" dxfId="1926" priority="121">
      <formula>$N$64 &gt; 0</formula>
    </cfRule>
    <cfRule type="expression" dxfId="1925" priority="122">
      <formula>$N$64 = 0</formula>
    </cfRule>
    <cfRule type="expression" dxfId="1924" priority="123">
      <formula>$N$64 &lt; 0</formula>
    </cfRule>
  </conditionalFormatting>
  <conditionalFormatting sqref="A71:C90 M71:O90">
    <cfRule type="expression" dxfId="1923" priority="109">
      <formula>AND($N71 &gt; 0, ISNUMBER($N71))</formula>
    </cfRule>
    <cfRule type="expression" dxfId="1922" priority="110">
      <formula>AND($N71 = 0 * ISNUMBER($N71))</formula>
    </cfRule>
    <cfRule type="expression" dxfId="1921" priority="111">
      <formula>AND($N71 &lt; 0, ISNUMBER($N71))</formula>
    </cfRule>
  </conditionalFormatting>
  <conditionalFormatting sqref="A71:F90">
    <cfRule type="expression" dxfId="1920" priority="118">
      <formula>AND($E71 &gt; 0, ISNUMBER($E71))</formula>
    </cfRule>
    <cfRule type="expression" dxfId="1919" priority="119">
      <formula>AND($E71 = 0 * ISNUMBER($E71))</formula>
    </cfRule>
    <cfRule type="expression" dxfId="1918" priority="120">
      <formula>AND($E71 &lt; 0, ISNUMBER($E71))</formula>
    </cfRule>
  </conditionalFormatting>
  <conditionalFormatting sqref="A71:C90 G71:I90">
    <cfRule type="expression" dxfId="1917" priority="115">
      <formula>AND($H71 &gt; 0, ISNUMBER($H71))</formula>
    </cfRule>
    <cfRule type="expression" dxfId="1916" priority="116">
      <formula>AND($H71 = 0 * ISNUMBER($H71))</formula>
    </cfRule>
    <cfRule type="expression" dxfId="1915" priority="117">
      <formula>AND($H71 &lt; 0, ISNUMBER($H71))</formula>
    </cfRule>
  </conditionalFormatting>
  <conditionalFormatting sqref="A71:C90 J71:L90">
    <cfRule type="expression" dxfId="1914" priority="112">
      <formula>AND($K71 &gt; 0, ISNUMBER($K71))</formula>
    </cfRule>
    <cfRule type="expression" dxfId="1913" priority="113">
      <formula>AND($K71 = 0 * ISNUMBER($K71))</formula>
    </cfRule>
    <cfRule type="expression" dxfId="1912" priority="114">
      <formula>AND($K71 &lt; 0, ISNUMBER($K71))</formula>
    </cfRule>
  </conditionalFormatting>
  <conditionalFormatting sqref="D69:F70 E91:F91">
    <cfRule type="expression" dxfId="1911" priority="106">
      <formula>$E$91 &gt; 0</formula>
    </cfRule>
    <cfRule type="expression" dxfId="1910" priority="107">
      <formula>$E$91 = 0</formula>
    </cfRule>
    <cfRule type="expression" dxfId="1909" priority="108">
      <formula>$E$91 &lt; 0</formula>
    </cfRule>
  </conditionalFormatting>
  <conditionalFormatting sqref="G69:I70 H91:I91">
    <cfRule type="expression" dxfId="1908" priority="103">
      <formula>$H$91 &gt; 0</formula>
    </cfRule>
    <cfRule type="expression" dxfId="1907" priority="104">
      <formula>$H$91 = 0</formula>
    </cfRule>
    <cfRule type="expression" dxfId="1906" priority="105">
      <formula>$H$91 &lt; 0</formula>
    </cfRule>
  </conditionalFormatting>
  <conditionalFormatting sqref="J69:L70 K91:L91">
    <cfRule type="expression" dxfId="1905" priority="100">
      <formula>$K$91 &gt; 0</formula>
    </cfRule>
    <cfRule type="expression" dxfId="1904" priority="101">
      <formula>$K$91 = 0</formula>
    </cfRule>
    <cfRule type="expression" dxfId="1903" priority="102">
      <formula>$K$91 &lt; 0</formula>
    </cfRule>
  </conditionalFormatting>
  <conditionalFormatting sqref="M69:O70 N91:O91">
    <cfRule type="expression" dxfId="1902" priority="97">
      <formula>$N$91 &gt; 0</formula>
    </cfRule>
    <cfRule type="expression" dxfId="1901" priority="98">
      <formula>$N$91 = 0</formula>
    </cfRule>
    <cfRule type="expression" dxfId="1900" priority="99">
      <formula>$N$91 &lt; 0</formula>
    </cfRule>
  </conditionalFormatting>
  <conditionalFormatting sqref="A98:C117 M98:O117">
    <cfRule type="expression" dxfId="1899" priority="85">
      <formula>AND($N98 &gt; 0, ISNUMBER($N98))</formula>
    </cfRule>
    <cfRule type="expression" dxfId="1898" priority="86">
      <formula>AND($N98 = 0 * ISNUMBER($N98))</formula>
    </cfRule>
    <cfRule type="expression" dxfId="1897" priority="87">
      <formula>AND($N98 &lt; 0, ISNUMBER($N98))</formula>
    </cfRule>
  </conditionalFormatting>
  <conditionalFormatting sqref="A98:F117">
    <cfRule type="expression" dxfId="1896" priority="94">
      <formula>AND($E98 &gt; 0, ISNUMBER($E98))</formula>
    </cfRule>
    <cfRule type="expression" dxfId="1895" priority="95">
      <formula>AND($E98 = 0 * ISNUMBER($E98))</formula>
    </cfRule>
    <cfRule type="expression" dxfId="1894" priority="96">
      <formula>AND($E98 &lt; 0, ISNUMBER($E98))</formula>
    </cfRule>
  </conditionalFormatting>
  <conditionalFormatting sqref="A98:C117 G98:I117">
    <cfRule type="expression" dxfId="1893" priority="91">
      <formula>AND($H98 &gt; 0, ISNUMBER($H98))</formula>
    </cfRule>
    <cfRule type="expression" dxfId="1892" priority="92">
      <formula>AND($H98 = 0 * ISNUMBER($H98))</formula>
    </cfRule>
    <cfRule type="expression" dxfId="1891" priority="93">
      <formula>AND($H98 &lt; 0, ISNUMBER($H98))</formula>
    </cfRule>
  </conditionalFormatting>
  <conditionalFormatting sqref="A98:C117 J98:L117">
    <cfRule type="expression" dxfId="1890" priority="88">
      <formula>AND($K98 &gt; 0, ISNUMBER($K98))</formula>
    </cfRule>
    <cfRule type="expression" dxfId="1889" priority="89">
      <formula>AND($K98 = 0 * ISNUMBER($K98))</formula>
    </cfRule>
    <cfRule type="expression" dxfId="1888" priority="90">
      <formula>AND($K98 &lt; 0, ISNUMBER($K98))</formula>
    </cfRule>
  </conditionalFormatting>
  <conditionalFormatting sqref="D96:F97 E118:F118">
    <cfRule type="expression" dxfId="1887" priority="82">
      <formula>$E$118 &gt; 0</formula>
    </cfRule>
    <cfRule type="expression" dxfId="1886" priority="83">
      <formula>$E$118 = 0</formula>
    </cfRule>
    <cfRule type="expression" dxfId="1885" priority="84">
      <formula>$E$118 &lt; 0</formula>
    </cfRule>
  </conditionalFormatting>
  <conditionalFormatting sqref="G96:I97 H118:I118">
    <cfRule type="expression" dxfId="1884" priority="79">
      <formula>$H$118 &gt; 0</formula>
    </cfRule>
    <cfRule type="expression" dxfId="1883" priority="80">
      <formula>$H$118 = 0</formula>
    </cfRule>
    <cfRule type="expression" dxfId="1882" priority="81">
      <formula>$H$118 &lt; 0</formula>
    </cfRule>
  </conditionalFormatting>
  <conditionalFormatting sqref="J96:L97 K118:L118">
    <cfRule type="expression" dxfId="1881" priority="76">
      <formula>$K$118 &gt; 0</formula>
    </cfRule>
    <cfRule type="expression" dxfId="1880" priority="77">
      <formula>$K$118 = 0</formula>
    </cfRule>
    <cfRule type="expression" dxfId="1879" priority="78">
      <formula>$K$118 &lt; 0</formula>
    </cfRule>
  </conditionalFormatting>
  <conditionalFormatting sqref="M96:O97 N118:O118">
    <cfRule type="expression" dxfId="1878" priority="73">
      <formula>$N$118 &gt; 0</formula>
    </cfRule>
    <cfRule type="expression" dxfId="1877" priority="74">
      <formula>$N$118 = 0</formula>
    </cfRule>
    <cfRule type="expression" dxfId="1876" priority="75">
      <formula>$N$118 &lt; 0</formula>
    </cfRule>
  </conditionalFormatting>
  <conditionalFormatting sqref="A125:C144 M125:O144">
    <cfRule type="expression" dxfId="1875" priority="61">
      <formula>AND($N125 &gt; 0, ISNUMBER($N125))</formula>
    </cfRule>
    <cfRule type="expression" dxfId="1874" priority="62">
      <formula>AND($N125 = 0 * ISNUMBER($N125))</formula>
    </cfRule>
    <cfRule type="expression" dxfId="1873" priority="63">
      <formula>AND($N125 &lt; 0, ISNUMBER($N125))</formula>
    </cfRule>
  </conditionalFormatting>
  <conditionalFormatting sqref="A125:F144">
    <cfRule type="expression" dxfId="1872" priority="70">
      <formula>AND($E125 &gt; 0, ISNUMBER($E125))</formula>
    </cfRule>
    <cfRule type="expression" dxfId="1871" priority="71">
      <formula>AND($E125 = 0 * ISNUMBER($E125))</formula>
    </cfRule>
    <cfRule type="expression" dxfId="1870" priority="72">
      <formula>AND($E125 &lt; 0, ISNUMBER($E125))</formula>
    </cfRule>
  </conditionalFormatting>
  <conditionalFormatting sqref="A125:C144 G125:I144">
    <cfRule type="expression" dxfId="1869" priority="67">
      <formula>AND($H125 &gt; 0, ISNUMBER($H125))</formula>
    </cfRule>
    <cfRule type="expression" dxfId="1868" priority="68">
      <formula>AND($H125 = 0 * ISNUMBER($H125))</formula>
    </cfRule>
    <cfRule type="expression" dxfId="1867" priority="69">
      <formula>AND($H125 &lt; 0, ISNUMBER($H125))</formula>
    </cfRule>
  </conditionalFormatting>
  <conditionalFormatting sqref="A125:C144 J125:L144">
    <cfRule type="expression" dxfId="1866" priority="64">
      <formula>AND($K125 &gt; 0, ISNUMBER($K125))</formula>
    </cfRule>
    <cfRule type="expression" dxfId="1865" priority="65">
      <formula>AND($K125 = 0 * ISNUMBER($K125))</formula>
    </cfRule>
    <cfRule type="expression" dxfId="1864" priority="66">
      <formula>AND($K125 &lt; 0, ISNUMBER($K125))</formula>
    </cfRule>
  </conditionalFormatting>
  <conditionalFormatting sqref="D123:F124 E145:F145">
    <cfRule type="expression" dxfId="1863" priority="58">
      <formula>$E$145 &gt; 0</formula>
    </cfRule>
    <cfRule type="expression" dxfId="1862" priority="59">
      <formula>$E$145 = 0</formula>
    </cfRule>
    <cfRule type="expression" dxfId="1861" priority="60">
      <formula>$E$145 &lt; 0</formula>
    </cfRule>
  </conditionalFormatting>
  <conditionalFormatting sqref="G123:I124 H145:I145">
    <cfRule type="expression" dxfId="1860" priority="55">
      <formula>$H$145 &gt; 0</formula>
    </cfRule>
    <cfRule type="expression" dxfId="1859" priority="56">
      <formula>$H$145 = 0</formula>
    </cfRule>
    <cfRule type="expression" dxfId="1858" priority="57">
      <formula>$H$145 &lt; 0</formula>
    </cfRule>
  </conditionalFormatting>
  <conditionalFormatting sqref="J123:L124 K145:L145">
    <cfRule type="expression" dxfId="1857" priority="52">
      <formula>$K$145 &gt; 0</formula>
    </cfRule>
    <cfRule type="expression" dxfId="1856" priority="53">
      <formula>$K$145 = 0</formula>
    </cfRule>
    <cfRule type="expression" dxfId="1855" priority="54">
      <formula>$K$145 &lt; 0</formula>
    </cfRule>
  </conditionalFormatting>
  <conditionalFormatting sqref="M123:O124 N145:O145">
    <cfRule type="expression" dxfId="1854" priority="49">
      <formula>$N$145 &gt; 0</formula>
    </cfRule>
    <cfRule type="expression" dxfId="1853" priority="50">
      <formula>$N$145 = 0</formula>
    </cfRule>
    <cfRule type="expression" dxfId="1852" priority="51">
      <formula>$N$145 &lt; 0</formula>
    </cfRule>
  </conditionalFormatting>
  <conditionalFormatting sqref="A152:C171 M152:O171">
    <cfRule type="expression" dxfId="1851" priority="37">
      <formula>AND($N152 &gt; 0, ISNUMBER($N152))</formula>
    </cfRule>
    <cfRule type="expression" dxfId="1850" priority="38">
      <formula>AND($N152 = 0 * ISNUMBER($N152))</formula>
    </cfRule>
    <cfRule type="expression" dxfId="1849" priority="39">
      <formula>AND($N152 &lt; 0, ISNUMBER($N152))</formula>
    </cfRule>
  </conditionalFormatting>
  <conditionalFormatting sqref="A152:F171">
    <cfRule type="expression" dxfId="1848" priority="46">
      <formula>AND($E152 &gt; 0, ISNUMBER($E152))</formula>
    </cfRule>
    <cfRule type="expression" dxfId="1847" priority="47">
      <formula>AND($E152 = 0 * ISNUMBER($E152))</formula>
    </cfRule>
    <cfRule type="expression" dxfId="1846" priority="48">
      <formula>AND($E152 &lt; 0, ISNUMBER($E152))</formula>
    </cfRule>
  </conditionalFormatting>
  <conditionalFormatting sqref="A152:C171 G152:I171">
    <cfRule type="expression" dxfId="1845" priority="43">
      <formula>AND($H152 &gt; 0, ISNUMBER($H152))</formula>
    </cfRule>
    <cfRule type="expression" dxfId="1844" priority="44">
      <formula>AND($H152 = 0 * ISNUMBER($H152))</formula>
    </cfRule>
    <cfRule type="expression" dxfId="1843" priority="45">
      <formula>AND($H152 &lt; 0, ISNUMBER($H152))</formula>
    </cfRule>
  </conditionalFormatting>
  <conditionalFormatting sqref="A152:C171 J152:L171">
    <cfRule type="expression" dxfId="1842" priority="40">
      <formula>AND($K152 &gt; 0, ISNUMBER($K152))</formula>
    </cfRule>
    <cfRule type="expression" dxfId="1841" priority="41">
      <formula>AND($K152 = 0 * ISNUMBER($K152))</formula>
    </cfRule>
    <cfRule type="expression" dxfId="1840" priority="42">
      <formula>AND($K152 &lt; 0, ISNUMBER($K152))</formula>
    </cfRule>
  </conditionalFormatting>
  <conditionalFormatting sqref="D150:F151 E172:F172">
    <cfRule type="expression" dxfId="1839" priority="34">
      <formula>$E$172 &gt; 0</formula>
    </cfRule>
    <cfRule type="expression" dxfId="1838" priority="35">
      <formula>$E$172 = 0</formula>
    </cfRule>
    <cfRule type="expression" dxfId="1837" priority="36">
      <formula>$E$172 &lt; 0</formula>
    </cfRule>
  </conditionalFormatting>
  <conditionalFormatting sqref="G150:I151 H172:I172">
    <cfRule type="expression" dxfId="1836" priority="31">
      <formula>$H$172 &gt; 0</formula>
    </cfRule>
    <cfRule type="expression" dxfId="1835" priority="32">
      <formula>$H$172 = 0</formula>
    </cfRule>
    <cfRule type="expression" dxfId="1834" priority="33">
      <formula>$H$172 &lt; 0</formula>
    </cfRule>
  </conditionalFormatting>
  <conditionalFormatting sqref="J150:L151 K172:L172">
    <cfRule type="expression" dxfId="1833" priority="28">
      <formula>$K$172 &gt; 0</formula>
    </cfRule>
    <cfRule type="expression" dxfId="1832" priority="29">
      <formula>$K$172 = 0</formula>
    </cfRule>
    <cfRule type="expression" dxfId="1831" priority="30">
      <formula>$K$172 &lt; 0</formula>
    </cfRule>
  </conditionalFormatting>
  <conditionalFormatting sqref="M150:O151 N172:O172">
    <cfRule type="expression" dxfId="1830" priority="25">
      <formula>$N$172 &gt; 0</formula>
    </cfRule>
    <cfRule type="expression" dxfId="1829" priority="26">
      <formula>$N$172 = 0</formula>
    </cfRule>
    <cfRule type="expression" dxfId="1828" priority="27">
      <formula>$N$172 &lt; 0</formula>
    </cfRule>
  </conditionalFormatting>
  <conditionalFormatting sqref="A179:C198 M179:O198">
    <cfRule type="expression" dxfId="1827" priority="13">
      <formula>AND($N179 &gt; 0, ISNUMBER($N179))</formula>
    </cfRule>
    <cfRule type="expression" dxfId="1826" priority="14">
      <formula>AND($N179 = 0 * ISNUMBER($N179))</formula>
    </cfRule>
    <cfRule type="expression" dxfId="1825" priority="15">
      <formula>AND($N179 &lt; 0, ISNUMBER($N179))</formula>
    </cfRule>
  </conditionalFormatting>
  <conditionalFormatting sqref="A179:F198">
    <cfRule type="expression" dxfId="1824" priority="22">
      <formula>AND($E179 &gt; 0, ISNUMBER($E179))</formula>
    </cfRule>
    <cfRule type="expression" dxfId="1823" priority="23">
      <formula>AND($E179 = 0 * ISNUMBER($E179))</formula>
    </cfRule>
    <cfRule type="expression" dxfId="1822" priority="24">
      <formula>AND($E179 &lt; 0, ISNUMBER($E179))</formula>
    </cfRule>
  </conditionalFormatting>
  <conditionalFormatting sqref="A179:C198 G179:I198">
    <cfRule type="expression" dxfId="1821" priority="19">
      <formula>AND($H179 &gt; 0, ISNUMBER($H179))</formula>
    </cfRule>
    <cfRule type="expression" dxfId="1820" priority="20">
      <formula>AND($H179 = 0 * ISNUMBER($H179))</formula>
    </cfRule>
    <cfRule type="expression" dxfId="1819" priority="21">
      <formula>AND($H179 &lt; 0, ISNUMBER($H179))</formula>
    </cfRule>
  </conditionalFormatting>
  <conditionalFormatting sqref="A179:C198 J179:L198">
    <cfRule type="expression" dxfId="1818" priority="16">
      <formula>AND($K179 &gt; 0, ISNUMBER($K179))</formula>
    </cfRule>
    <cfRule type="expression" dxfId="1817" priority="17">
      <formula>AND($K179 = 0 * ISNUMBER($K179))</formula>
    </cfRule>
    <cfRule type="expression" dxfId="1816" priority="18">
      <formula>AND($K179 &lt; 0, ISNUMBER($K179))</formula>
    </cfRule>
  </conditionalFormatting>
  <conditionalFormatting sqref="D177:F178 E199:F199">
    <cfRule type="expression" dxfId="1815" priority="10">
      <formula>$E$199 &gt; 0</formula>
    </cfRule>
    <cfRule type="expression" dxfId="1814" priority="11">
      <formula>$E$199 = 0</formula>
    </cfRule>
    <cfRule type="expression" dxfId="1813" priority="12">
      <formula>$E$199 &lt; 0</formula>
    </cfRule>
  </conditionalFormatting>
  <conditionalFormatting sqref="G177:I178 H199:I199">
    <cfRule type="expression" dxfId="1812" priority="7">
      <formula>$H$199 &gt; 0</formula>
    </cfRule>
    <cfRule type="expression" dxfId="1811" priority="8">
      <formula>$H$199 = 0</formula>
    </cfRule>
    <cfRule type="expression" dxfId="1810" priority="9">
      <formula>$H$199 &lt; 0</formula>
    </cfRule>
  </conditionalFormatting>
  <conditionalFormatting sqref="J177:L178 K199:L199">
    <cfRule type="expression" dxfId="1809" priority="4">
      <formula>$K$199 &gt; 0</formula>
    </cfRule>
    <cfRule type="expression" dxfId="1808" priority="5">
      <formula>$K$199 = 0</formula>
    </cfRule>
    <cfRule type="expression" dxfId="1807" priority="6">
      <formula>$K$199 &lt; 0</formula>
    </cfRule>
  </conditionalFormatting>
  <conditionalFormatting sqref="M177:O178 N199:O199">
    <cfRule type="expression" dxfId="1806" priority="1">
      <formula>$N$199 &gt; 0</formula>
    </cfRule>
    <cfRule type="expression" dxfId="1805" priority="2">
      <formula>$N$199 = 0</formula>
    </cfRule>
    <cfRule type="expression" dxfId="18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44360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08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2021-06-13(일) 오전 00:00</v>
      </c>
      <c r="C15" s="315"/>
      <c r="D15" s="271" t="str">
        <f>TEXT($G$1, "[$-ko-KR]yyyy-mm-dd(ddd) ") &amp; "오후 14:00"</f>
        <v>2021-06-13(일) 오후 14:00</v>
      </c>
      <c r="E15" s="272"/>
      <c r="F15" s="273"/>
      <c r="G15" s="271" t="str">
        <f>TEXT($G$1, "[$-ko-KR]yyyy-mm-dd(ddd) ") &amp; "오후 19:00"</f>
        <v>2021-06-13(일) 오후 19:00</v>
      </c>
      <c r="H15" s="272"/>
      <c r="I15" s="273"/>
      <c r="J15" s="271" t="str">
        <f>TEXT($G$1, "[$-ko-KR]yyyy-mm-dd(ddd) ") &amp; "오후 21:00"</f>
        <v>2021-06-13(일) 오후 21:00</v>
      </c>
      <c r="K15" s="272"/>
      <c r="L15" s="273"/>
      <c r="M15" s="271" t="str">
        <f>TEXT($G$1+1, "[$-ko-KR]yyyy-mm-dd(ddd) ") &amp; "오전 00:00"</f>
        <v>2021-06-14(월)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74"/>
      <c r="R20" s="274"/>
      <c r="S20" s="274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74"/>
      <c r="R21" s="274"/>
      <c r="S21" s="27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08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2021-06-13(일) 오전 00:00</v>
      </c>
      <c r="C42" s="312"/>
      <c r="D42" s="271" t="str">
        <f>TEXT($G$1, "[$-ko-KR]yyyy-mm-dd(ddd) ") &amp; "오후 14:00"</f>
        <v>2021-06-13(일) 오후 14:00</v>
      </c>
      <c r="E42" s="272"/>
      <c r="F42" s="273"/>
      <c r="G42" s="271" t="str">
        <f>TEXT($G$1, "[$-ko-KR]yyyy-mm-dd(ddd) ") &amp; "오후 19:00"</f>
        <v>2021-06-13(일) 오후 19:00</v>
      </c>
      <c r="H42" s="272"/>
      <c r="I42" s="273"/>
      <c r="J42" s="271" t="str">
        <f>TEXT($G$1, "[$-ko-KR]yyyy-mm-dd(ddd) ") &amp; "오후 21:00"</f>
        <v>2021-06-13(일) 오후 21:00</v>
      </c>
      <c r="K42" s="272"/>
      <c r="L42" s="273"/>
      <c r="M42" s="271" t="str">
        <f>TEXT($G$1+1, "[$-ko-KR]yyyy-mm-dd(ddd) ") &amp; "오전 00:00"</f>
        <v>2021-06-14(월)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69"/>
      <c r="R44" s="269"/>
      <c r="S44" s="269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69"/>
      <c r="R45" s="269"/>
      <c r="S45" s="269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74"/>
      <c r="R46" s="274"/>
      <c r="S46" s="274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74"/>
      <c r="R47" s="274"/>
      <c r="S47" s="274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74"/>
      <c r="R48" s="274"/>
      <c r="S48" s="274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74"/>
      <c r="R49" s="274"/>
      <c r="S49" s="274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74"/>
      <c r="R50" s="274"/>
      <c r="S50" s="274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74"/>
      <c r="R51" s="274"/>
      <c r="S51" s="274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83"/>
      <c r="R53" s="284"/>
      <c r="S53" s="285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86"/>
      <c r="R54" s="287"/>
      <c r="S54" s="288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89"/>
      <c r="R55" s="290"/>
      <c r="S55" s="291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74"/>
      <c r="R56" s="274"/>
      <c r="S56" s="274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69"/>
      <c r="R57" s="269"/>
      <c r="S57" s="269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69"/>
      <c r="R58" s="269"/>
      <c r="S58" s="269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74"/>
      <c r="R59" s="274"/>
      <c r="S59" s="274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74"/>
      <c r="R60" s="274"/>
      <c r="S60" s="274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74"/>
      <c r="R61" s="274"/>
      <c r="S61" s="274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96"/>
      <c r="R62" s="297"/>
      <c r="S62" s="298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08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2021-06-13(일) 오전 00:00</v>
      </c>
      <c r="C69" s="312"/>
      <c r="D69" s="271" t="str">
        <f>TEXT($G$1, "[$-ko-KR]yyyy-mm-dd(ddd) ") &amp; "오후 14:00"</f>
        <v>2021-06-13(일) 오후 14:00</v>
      </c>
      <c r="E69" s="272"/>
      <c r="F69" s="273"/>
      <c r="G69" s="271" t="str">
        <f>TEXT($G$1, "[$-ko-KR]yyyy-mm-dd(ddd) ") &amp; "오후 19:00"</f>
        <v>2021-06-13(일) 오후 19:00</v>
      </c>
      <c r="H69" s="272"/>
      <c r="I69" s="273"/>
      <c r="J69" s="271" t="str">
        <f>TEXT($G$1, "[$-ko-KR]yyyy-mm-dd(ddd) ") &amp; "오후 21:00"</f>
        <v>2021-06-13(일) 오후 21:00</v>
      </c>
      <c r="K69" s="272"/>
      <c r="L69" s="273"/>
      <c r="M69" s="271" t="str">
        <f>TEXT($G$1+1, "[$-ko-KR]yyyy-mm-dd(ddd) ") &amp; "오전 00:00"</f>
        <v>2021-06-14(월)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9"/>
      <c r="R71" s="269"/>
      <c r="S71" s="269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69"/>
      <c r="R72" s="269"/>
      <c r="S72" s="269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74"/>
      <c r="R73" s="274"/>
      <c r="S73" s="274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74"/>
      <c r="R74" s="274"/>
      <c r="S74" s="274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74"/>
      <c r="R75" s="274"/>
      <c r="S75" s="274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74"/>
      <c r="R76" s="274"/>
      <c r="S76" s="274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74"/>
      <c r="R77" s="274"/>
      <c r="S77" s="274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74"/>
      <c r="R78" s="274"/>
      <c r="S78" s="274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83"/>
      <c r="R80" s="284"/>
      <c r="S80" s="285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86"/>
      <c r="R81" s="287"/>
      <c r="S81" s="288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89"/>
      <c r="R82" s="290"/>
      <c r="S82" s="291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74"/>
      <c r="R83" s="274"/>
      <c r="S83" s="274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69"/>
      <c r="R84" s="269"/>
      <c r="S84" s="269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69"/>
      <c r="R85" s="269"/>
      <c r="S85" s="269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74"/>
      <c r="R86" s="274"/>
      <c r="S86" s="274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74"/>
      <c r="R87" s="274"/>
      <c r="S87" s="274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74"/>
      <c r="R88" s="274"/>
      <c r="S88" s="274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96"/>
      <c r="R89" s="297"/>
      <c r="S89" s="298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08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2021-06-13(일) 오전 00:00</v>
      </c>
      <c r="C96" s="312"/>
      <c r="D96" s="271" t="str">
        <f>TEXT($G$1, "[$-ko-KR]yyyy-mm-dd(ddd) ") &amp; "오후 14:00"</f>
        <v>2021-06-13(일) 오후 14:00</v>
      </c>
      <c r="E96" s="272"/>
      <c r="F96" s="273"/>
      <c r="G96" s="271" t="str">
        <f>TEXT($G$1, "[$-ko-KR]yyyy-mm-dd(ddd) ") &amp; "오후 19:00"</f>
        <v>2021-06-13(일) 오후 19:00</v>
      </c>
      <c r="H96" s="272"/>
      <c r="I96" s="273"/>
      <c r="J96" s="271" t="str">
        <f>TEXT($G$1, "[$-ko-KR]yyyy-mm-dd(ddd) ") &amp; "오후 21:00"</f>
        <v>2021-06-13(일) 오후 21:00</v>
      </c>
      <c r="K96" s="272"/>
      <c r="L96" s="273"/>
      <c r="M96" s="271" t="str">
        <f>TEXT($G$1+1, "[$-ko-KR]yyyy-mm-dd(ddd) ") &amp; "오전 00:00"</f>
        <v>2021-06-14(월)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69"/>
      <c r="R98" s="269"/>
      <c r="S98" s="269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69"/>
      <c r="R99" s="269"/>
      <c r="S99" s="269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74"/>
      <c r="R100" s="274"/>
      <c r="S100" s="274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74"/>
      <c r="R101" s="274"/>
      <c r="S101" s="274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74"/>
      <c r="R102" s="274"/>
      <c r="S102" s="274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74"/>
      <c r="R103" s="274"/>
      <c r="S103" s="274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74"/>
      <c r="R104" s="274"/>
      <c r="S104" s="274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74"/>
      <c r="R105" s="274"/>
      <c r="S105" s="274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83"/>
      <c r="R107" s="284"/>
      <c r="S107" s="285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86"/>
      <c r="R108" s="287"/>
      <c r="S108" s="288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89"/>
      <c r="R109" s="290"/>
      <c r="S109" s="291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74"/>
      <c r="R110" s="274"/>
      <c r="S110" s="274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69"/>
      <c r="R111" s="269"/>
      <c r="S111" s="269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69"/>
      <c r="R112" s="269"/>
      <c r="S112" s="269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74"/>
      <c r="R113" s="274"/>
      <c r="S113" s="274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74"/>
      <c r="R114" s="274"/>
      <c r="S114" s="274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74"/>
      <c r="R115" s="274"/>
      <c r="S115" s="274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96"/>
      <c r="R116" s="297"/>
      <c r="S116" s="298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08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2021-06-13(일) 오전 00:00</v>
      </c>
      <c r="C123" s="312"/>
      <c r="D123" s="271" t="str">
        <f>TEXT($G$1, "[$-ko-KR]yyyy-mm-dd(ddd) ") &amp; "오후 14:00"</f>
        <v>2021-06-13(일) 오후 14:00</v>
      </c>
      <c r="E123" s="272"/>
      <c r="F123" s="273"/>
      <c r="G123" s="271" t="str">
        <f>TEXT($G$1, "[$-ko-KR]yyyy-mm-dd(ddd) ") &amp; "오후 19:00"</f>
        <v>2021-06-13(일) 오후 19:00</v>
      </c>
      <c r="H123" s="272"/>
      <c r="I123" s="273"/>
      <c r="J123" s="271" t="str">
        <f>TEXT($G$1, "[$-ko-KR]yyyy-mm-dd(ddd) ") &amp; "오후 21:00"</f>
        <v>2021-06-13(일) 오후 21:00</v>
      </c>
      <c r="K123" s="272"/>
      <c r="L123" s="273"/>
      <c r="M123" s="271" t="str">
        <f>TEXT($G$1+1, "[$-ko-KR]yyyy-mm-dd(ddd) ") &amp; "오전 00:00"</f>
        <v>2021-06-14(월)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69"/>
      <c r="R125" s="269"/>
      <c r="S125" s="269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69"/>
      <c r="R126" s="269"/>
      <c r="S126" s="269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74"/>
      <c r="R127" s="274"/>
      <c r="S127" s="274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74"/>
      <c r="R128" s="274"/>
      <c r="S128" s="274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74"/>
      <c r="R129" s="274"/>
      <c r="S129" s="274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74"/>
      <c r="R130" s="274"/>
      <c r="S130" s="274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74"/>
      <c r="R131" s="274"/>
      <c r="S131" s="274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74"/>
      <c r="R132" s="274"/>
      <c r="S132" s="274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83"/>
      <c r="R134" s="284"/>
      <c r="S134" s="285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86"/>
      <c r="R135" s="287"/>
      <c r="S135" s="288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89"/>
      <c r="R136" s="290"/>
      <c r="S136" s="291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74"/>
      <c r="R137" s="274"/>
      <c r="S137" s="274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69"/>
      <c r="R138" s="269"/>
      <c r="S138" s="269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69"/>
      <c r="R139" s="269"/>
      <c r="S139" s="269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74"/>
      <c r="R140" s="274"/>
      <c r="S140" s="274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74"/>
      <c r="R141" s="274"/>
      <c r="S141" s="274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74"/>
      <c r="R142" s="274"/>
      <c r="S142" s="274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96"/>
      <c r="R143" s="297"/>
      <c r="S143" s="298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08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2021-06-13(일) 오전 00:00</v>
      </c>
      <c r="C150" s="312"/>
      <c r="D150" s="271" t="str">
        <f>TEXT($G$1, "[$-ko-KR]yyyy-mm-dd(ddd) ") &amp; "오후 14:00"</f>
        <v>2021-06-13(일) 오후 14:00</v>
      </c>
      <c r="E150" s="272"/>
      <c r="F150" s="273"/>
      <c r="G150" s="271" t="str">
        <f>TEXT($G$1, "[$-ko-KR]yyyy-mm-dd(ddd) ") &amp; "오후 19:00"</f>
        <v>2021-06-13(일) 오후 19:00</v>
      </c>
      <c r="H150" s="272"/>
      <c r="I150" s="273"/>
      <c r="J150" s="271" t="str">
        <f>TEXT($G$1, "[$-ko-KR]yyyy-mm-dd(ddd) ") &amp; "오후 21:00"</f>
        <v>2021-06-13(일) 오후 21:00</v>
      </c>
      <c r="K150" s="272"/>
      <c r="L150" s="273"/>
      <c r="M150" s="271" t="str">
        <f>TEXT($G$1+1, "[$-ko-KR]yyyy-mm-dd(ddd) ") &amp; "오전 00:00"</f>
        <v>2021-06-14(월)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69"/>
      <c r="R152" s="269"/>
      <c r="S152" s="269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69"/>
      <c r="R153" s="269"/>
      <c r="S153" s="269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74"/>
      <c r="R154" s="274"/>
      <c r="S154" s="274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74"/>
      <c r="R155" s="274"/>
      <c r="S155" s="274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74"/>
      <c r="R156" s="274"/>
      <c r="S156" s="274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74"/>
      <c r="R157" s="274"/>
      <c r="S157" s="274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74"/>
      <c r="R158" s="274"/>
      <c r="S158" s="274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74"/>
      <c r="R159" s="274"/>
      <c r="S159" s="274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83"/>
      <c r="R161" s="284"/>
      <c r="S161" s="285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86"/>
      <c r="R162" s="287"/>
      <c r="S162" s="288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89"/>
      <c r="R163" s="290"/>
      <c r="S163" s="291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74"/>
      <c r="R164" s="274"/>
      <c r="S164" s="274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69"/>
      <c r="R165" s="269"/>
      <c r="S165" s="269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69"/>
      <c r="R166" s="269"/>
      <c r="S166" s="269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74"/>
      <c r="R167" s="274"/>
      <c r="S167" s="274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74"/>
      <c r="R168" s="274"/>
      <c r="S168" s="274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74"/>
      <c r="R169" s="274"/>
      <c r="S169" s="274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96"/>
      <c r="R170" s="297"/>
      <c r="S170" s="298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08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2021-06-13(일) 오전 00:00</v>
      </c>
      <c r="C177" s="312"/>
      <c r="D177" s="271" t="str">
        <f>TEXT($G$1, "[$-ko-KR]yyyy-mm-dd(ddd) ") &amp; "오후 14:00"</f>
        <v>2021-06-13(일) 오후 14:00</v>
      </c>
      <c r="E177" s="272"/>
      <c r="F177" s="273"/>
      <c r="G177" s="271" t="str">
        <f>TEXT($G$1, "[$-ko-KR]yyyy-mm-dd(ddd) ") &amp; "오후 19:00"</f>
        <v>2021-06-13(일) 오후 19:00</v>
      </c>
      <c r="H177" s="272"/>
      <c r="I177" s="273"/>
      <c r="J177" s="271" t="str">
        <f>TEXT($G$1, "[$-ko-KR]yyyy-mm-dd(ddd) ") &amp; "오후 21:00"</f>
        <v>2021-06-13(일) 오후 21:00</v>
      </c>
      <c r="K177" s="272"/>
      <c r="L177" s="273"/>
      <c r="M177" s="271" t="str">
        <f>TEXT($G$1+1, "[$-ko-KR]yyyy-mm-dd(ddd) ") &amp; "오전 00:00"</f>
        <v>2021-06-14(월)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69"/>
      <c r="R179" s="269"/>
      <c r="S179" s="269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69"/>
      <c r="R180" s="269"/>
      <c r="S180" s="269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74"/>
      <c r="R181" s="274"/>
      <c r="S181" s="274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74"/>
      <c r="R182" s="274"/>
      <c r="S182" s="274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74"/>
      <c r="R183" s="274"/>
      <c r="S183" s="274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74"/>
      <c r="R184" s="274"/>
      <c r="S184" s="274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74"/>
      <c r="R185" s="274"/>
      <c r="S185" s="274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74"/>
      <c r="R186" s="274"/>
      <c r="S186" s="274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83"/>
      <c r="R188" s="284"/>
      <c r="S188" s="285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86"/>
      <c r="R189" s="287"/>
      <c r="S189" s="288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89"/>
      <c r="R190" s="290"/>
      <c r="S190" s="291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74"/>
      <c r="R191" s="274"/>
      <c r="S191" s="274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69"/>
      <c r="R192" s="269"/>
      <c r="S192" s="269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69"/>
      <c r="R193" s="269"/>
      <c r="S193" s="269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74"/>
      <c r="R194" s="274"/>
      <c r="S194" s="274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74"/>
      <c r="R195" s="274"/>
      <c r="S195" s="274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74"/>
      <c r="R196" s="274"/>
      <c r="S196" s="274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96"/>
      <c r="R197" s="297"/>
      <c r="S197" s="298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302"/>
      <c r="R199" s="303"/>
      <c r="S199" s="3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3" priority="157">
      <formula>AND($N17 &gt; 0, ISNUMBER($N17))</formula>
    </cfRule>
    <cfRule type="expression" dxfId="1792" priority="158">
      <formula>AND($N17 = 0 * ISNUMBER($N17))</formula>
    </cfRule>
    <cfRule type="expression" dxfId="1791" priority="159">
      <formula>AND($N17 &lt; 0, ISNUMBER($N17))</formula>
    </cfRule>
  </conditionalFormatting>
  <conditionalFormatting sqref="A17:F36">
    <cfRule type="expression" dxfId="1790" priority="166">
      <formula>AND($E17 &gt; 0, ISNUMBER($E17))</formula>
    </cfRule>
    <cfRule type="expression" dxfId="1789" priority="167">
      <formula>AND($E17 = 0 * ISNUMBER($E17))</formula>
    </cfRule>
    <cfRule type="expression" dxfId="1788" priority="168">
      <formula>AND($E17 &lt; 0, ISNUMBER($E17))</formula>
    </cfRule>
  </conditionalFormatting>
  <conditionalFormatting sqref="A17:C36 G17:I36">
    <cfRule type="expression" dxfId="1787" priority="163">
      <formula>AND($H17 &gt; 0, ISNUMBER($H17))</formula>
    </cfRule>
    <cfRule type="expression" dxfId="1786" priority="164">
      <formula>AND($H17 = 0 * ISNUMBER($H17))</formula>
    </cfRule>
    <cfRule type="expression" dxfId="1785" priority="165">
      <formula>AND($H17 &lt; 0, ISNUMBER($H17))</formula>
    </cfRule>
  </conditionalFormatting>
  <conditionalFormatting sqref="A17:C36 J17:L36">
    <cfRule type="expression" dxfId="1784" priority="160">
      <formula>AND($K17 &gt; 0, ISNUMBER($K17))</formula>
    </cfRule>
    <cfRule type="expression" dxfId="1783" priority="161">
      <formula>AND($K17 = 0 * ISNUMBER($K17))</formula>
    </cfRule>
    <cfRule type="expression" dxfId="1782" priority="162">
      <formula>AND($K17 &lt; 0, ISNUMBER($K17))</formula>
    </cfRule>
  </conditionalFormatting>
  <conditionalFormatting sqref="D15:F16 E37:F37">
    <cfRule type="expression" dxfId="1781" priority="154">
      <formula>$E$37 &gt; 0</formula>
    </cfRule>
    <cfRule type="expression" dxfId="1780" priority="155">
      <formula>$E$37 = 0</formula>
    </cfRule>
    <cfRule type="expression" dxfId="1779" priority="156">
      <formula>$E$37 &lt; 0</formula>
    </cfRule>
  </conditionalFormatting>
  <conditionalFormatting sqref="G15:I16 H37:I37">
    <cfRule type="expression" dxfId="1778" priority="151">
      <formula>$H$37 &gt; 0</formula>
    </cfRule>
    <cfRule type="expression" dxfId="1777" priority="152">
      <formula>$H$37 = 0</formula>
    </cfRule>
    <cfRule type="expression" dxfId="1776" priority="153">
      <formula>$H$37 &lt; 0</formula>
    </cfRule>
  </conditionalFormatting>
  <conditionalFormatting sqref="J15:L16 K37:L37">
    <cfRule type="expression" dxfId="1775" priority="148">
      <formula>$K$37 &gt; 0</formula>
    </cfRule>
    <cfRule type="expression" dxfId="1774" priority="149">
      <formula>$K$37 = 0</formula>
    </cfRule>
    <cfRule type="expression" dxfId="1773" priority="150">
      <formula>$K$37 &lt; 0</formula>
    </cfRule>
  </conditionalFormatting>
  <conditionalFormatting sqref="M15:O16 N37:O37">
    <cfRule type="expression" dxfId="1772" priority="145">
      <formula>$N$37 &gt; 0</formula>
    </cfRule>
    <cfRule type="expression" dxfId="1771" priority="146">
      <formula>$N$37 = 0</formula>
    </cfRule>
    <cfRule type="expression" dxfId="1770" priority="147">
      <formula>$N$37 &lt; 0</formula>
    </cfRule>
  </conditionalFormatting>
  <conditionalFormatting sqref="A44:C63 M44:O63">
    <cfRule type="expression" dxfId="1769" priority="133">
      <formula>AND($N44 &gt; 0, ISNUMBER($N44))</formula>
    </cfRule>
    <cfRule type="expression" dxfId="1768" priority="134">
      <formula>AND($N44 = 0 * ISNUMBER($N44))</formula>
    </cfRule>
    <cfRule type="expression" dxfId="1767" priority="135">
      <formula>AND($N44 &lt; 0, ISNUMBER($N44))</formula>
    </cfRule>
  </conditionalFormatting>
  <conditionalFormatting sqref="A44:F63">
    <cfRule type="expression" dxfId="1766" priority="142">
      <formula>AND($E44 &gt; 0, ISNUMBER($E44))</formula>
    </cfRule>
    <cfRule type="expression" dxfId="1765" priority="143">
      <formula>AND($E44 = 0 * ISNUMBER($E44))</formula>
    </cfRule>
    <cfRule type="expression" dxfId="1764" priority="144">
      <formula>AND($E44 &lt; 0, ISNUMBER($E44))</formula>
    </cfRule>
  </conditionalFormatting>
  <conditionalFormatting sqref="A44:C63 G44:I63">
    <cfRule type="expression" dxfId="1763" priority="139">
      <formula>AND($H44 &gt; 0, ISNUMBER($H44))</formula>
    </cfRule>
    <cfRule type="expression" dxfId="1762" priority="140">
      <formula>AND($H44 = 0 * ISNUMBER($H44))</formula>
    </cfRule>
    <cfRule type="expression" dxfId="1761" priority="141">
      <formula>AND($H44 &lt; 0, ISNUMBER($H44))</formula>
    </cfRule>
  </conditionalFormatting>
  <conditionalFormatting sqref="A44:C63 J44:L63">
    <cfRule type="expression" dxfId="1760" priority="136">
      <formula>AND($K44 &gt; 0, ISNUMBER($K44))</formula>
    </cfRule>
    <cfRule type="expression" dxfId="1759" priority="137">
      <formula>AND($K44 = 0 * ISNUMBER($K44))</formula>
    </cfRule>
    <cfRule type="expression" dxfId="1758" priority="138">
      <formula>AND($K44 &lt; 0, ISNUMBER($K44))</formula>
    </cfRule>
  </conditionalFormatting>
  <conditionalFormatting sqref="D42:F43 E64:F64">
    <cfRule type="expression" dxfId="1757" priority="130">
      <formula>$E$64 &gt; 0</formula>
    </cfRule>
    <cfRule type="expression" dxfId="1756" priority="131">
      <formula>$E$64 = 0</formula>
    </cfRule>
    <cfRule type="expression" dxfId="1755" priority="132">
      <formula>$E$64 &lt; 0</formula>
    </cfRule>
  </conditionalFormatting>
  <conditionalFormatting sqref="G42:I43 H64:I64">
    <cfRule type="expression" dxfId="1754" priority="127">
      <formula>$H$64 &gt; 0</formula>
    </cfRule>
    <cfRule type="expression" dxfId="1753" priority="128">
      <formula>$H$64 = 0</formula>
    </cfRule>
    <cfRule type="expression" dxfId="1752" priority="129">
      <formula>$H$64 &lt; 0</formula>
    </cfRule>
  </conditionalFormatting>
  <conditionalFormatting sqref="J42:L43 K64:L64">
    <cfRule type="expression" dxfId="1751" priority="124">
      <formula>$K$64 &gt; 0</formula>
    </cfRule>
    <cfRule type="expression" dxfId="1750" priority="125">
      <formula>$K$64 = 0</formula>
    </cfRule>
    <cfRule type="expression" dxfId="1749" priority="126">
      <formula>$K$64 &lt; 0</formula>
    </cfRule>
  </conditionalFormatting>
  <conditionalFormatting sqref="M42:O43 N64:O64">
    <cfRule type="expression" dxfId="1748" priority="121">
      <formula>$N$64 &gt; 0</formula>
    </cfRule>
    <cfRule type="expression" dxfId="1747" priority="122">
      <formula>$N$64 = 0</formula>
    </cfRule>
    <cfRule type="expression" dxfId="1746" priority="123">
      <formula>$N$64 &lt; 0</formula>
    </cfRule>
  </conditionalFormatting>
  <conditionalFormatting sqref="A71:C90 M71:O90">
    <cfRule type="expression" dxfId="1745" priority="109">
      <formula>AND($N71 &gt; 0, ISNUMBER($N71))</formula>
    </cfRule>
    <cfRule type="expression" dxfId="1744" priority="110">
      <formula>AND($N71 = 0 * ISNUMBER($N71))</formula>
    </cfRule>
    <cfRule type="expression" dxfId="1743" priority="111">
      <formula>AND($N71 &lt; 0, ISNUMBER($N71))</formula>
    </cfRule>
  </conditionalFormatting>
  <conditionalFormatting sqref="A71:F90">
    <cfRule type="expression" dxfId="1742" priority="118">
      <formula>AND($E71 &gt; 0, ISNUMBER($E71))</formula>
    </cfRule>
    <cfRule type="expression" dxfId="1741" priority="119">
      <formula>AND($E71 = 0 * ISNUMBER($E71))</formula>
    </cfRule>
    <cfRule type="expression" dxfId="1740" priority="120">
      <formula>AND($E71 &lt; 0, ISNUMBER($E71))</formula>
    </cfRule>
  </conditionalFormatting>
  <conditionalFormatting sqref="A71:C90 G71:I90">
    <cfRule type="expression" dxfId="1739" priority="115">
      <formula>AND($H71 &gt; 0, ISNUMBER($H71))</formula>
    </cfRule>
    <cfRule type="expression" dxfId="1738" priority="116">
      <formula>AND($H71 = 0 * ISNUMBER($H71))</formula>
    </cfRule>
    <cfRule type="expression" dxfId="1737" priority="117">
      <formula>AND($H71 &lt; 0, ISNUMBER($H71))</formula>
    </cfRule>
  </conditionalFormatting>
  <conditionalFormatting sqref="A71:C90 J71:L90">
    <cfRule type="expression" dxfId="1736" priority="112">
      <formula>AND($K71 &gt; 0, ISNUMBER($K71))</formula>
    </cfRule>
    <cfRule type="expression" dxfId="1735" priority="113">
      <formula>AND($K71 = 0 * ISNUMBER($K71))</formula>
    </cfRule>
    <cfRule type="expression" dxfId="1734" priority="114">
      <formula>AND($K71 &lt; 0, ISNUMBER($K71))</formula>
    </cfRule>
  </conditionalFormatting>
  <conditionalFormatting sqref="D69:F70 E91:F91">
    <cfRule type="expression" dxfId="1733" priority="106">
      <formula>$E$91 &gt; 0</formula>
    </cfRule>
    <cfRule type="expression" dxfId="1732" priority="107">
      <formula>$E$91 = 0</formula>
    </cfRule>
    <cfRule type="expression" dxfId="1731" priority="108">
      <formula>$E$91 &lt; 0</formula>
    </cfRule>
  </conditionalFormatting>
  <conditionalFormatting sqref="G69:I70 H91:I91">
    <cfRule type="expression" dxfId="1730" priority="103">
      <formula>$H$91 &gt; 0</formula>
    </cfRule>
    <cfRule type="expression" dxfId="1729" priority="104">
      <formula>$H$91 = 0</formula>
    </cfRule>
    <cfRule type="expression" dxfId="1728" priority="105">
      <formula>$H$91 &lt; 0</formula>
    </cfRule>
  </conditionalFormatting>
  <conditionalFormatting sqref="J69:L70 K91:L91">
    <cfRule type="expression" dxfId="1727" priority="100">
      <formula>$K$91 &gt; 0</formula>
    </cfRule>
    <cfRule type="expression" dxfId="1726" priority="101">
      <formula>$K$91 = 0</formula>
    </cfRule>
    <cfRule type="expression" dxfId="1725" priority="102">
      <formula>$K$91 &lt; 0</formula>
    </cfRule>
  </conditionalFormatting>
  <conditionalFormatting sqref="M69:O70 N91:O91">
    <cfRule type="expression" dxfId="1724" priority="97">
      <formula>$N$91 &gt; 0</formula>
    </cfRule>
    <cfRule type="expression" dxfId="1723" priority="98">
      <formula>$N$91 = 0</formula>
    </cfRule>
    <cfRule type="expression" dxfId="1722" priority="99">
      <formula>$N$91 &lt; 0</formula>
    </cfRule>
  </conditionalFormatting>
  <conditionalFormatting sqref="A98:C117 M98:O117">
    <cfRule type="expression" dxfId="1721" priority="85">
      <formula>AND($N98 &gt; 0, ISNUMBER($N98))</formula>
    </cfRule>
    <cfRule type="expression" dxfId="1720" priority="86">
      <formula>AND($N98 = 0 * ISNUMBER($N98))</formula>
    </cfRule>
    <cfRule type="expression" dxfId="1719" priority="87">
      <formula>AND($N98 &lt; 0, ISNUMBER($N98))</formula>
    </cfRule>
  </conditionalFormatting>
  <conditionalFormatting sqref="A98:F117">
    <cfRule type="expression" dxfId="1718" priority="94">
      <formula>AND($E98 &gt; 0, ISNUMBER($E98))</formula>
    </cfRule>
    <cfRule type="expression" dxfId="1717" priority="95">
      <formula>AND($E98 = 0 * ISNUMBER($E98))</formula>
    </cfRule>
    <cfRule type="expression" dxfId="1716" priority="96">
      <formula>AND($E98 &lt; 0, ISNUMBER($E98))</formula>
    </cfRule>
  </conditionalFormatting>
  <conditionalFormatting sqref="A98:C117 G98:I117">
    <cfRule type="expression" dxfId="1715" priority="91">
      <formula>AND($H98 &gt; 0, ISNUMBER($H98))</formula>
    </cfRule>
    <cfRule type="expression" dxfId="1714" priority="92">
      <formula>AND($H98 = 0 * ISNUMBER($H98))</formula>
    </cfRule>
    <cfRule type="expression" dxfId="1713" priority="93">
      <formula>AND($H98 &lt; 0, ISNUMBER($H98))</formula>
    </cfRule>
  </conditionalFormatting>
  <conditionalFormatting sqref="A98:C117 J98:L117">
    <cfRule type="expression" dxfId="1712" priority="88">
      <formula>AND($K98 &gt; 0, ISNUMBER($K98))</formula>
    </cfRule>
    <cfRule type="expression" dxfId="1711" priority="89">
      <formula>AND($K98 = 0 * ISNUMBER($K98))</formula>
    </cfRule>
    <cfRule type="expression" dxfId="1710" priority="90">
      <formula>AND($K98 &lt; 0, ISNUMBER($K98))</formula>
    </cfRule>
  </conditionalFormatting>
  <conditionalFormatting sqref="D96:F97 E118:F118">
    <cfRule type="expression" dxfId="1709" priority="82">
      <formula>$E$118 &gt; 0</formula>
    </cfRule>
    <cfRule type="expression" dxfId="1708" priority="83">
      <formula>$E$118 = 0</formula>
    </cfRule>
    <cfRule type="expression" dxfId="1707" priority="84">
      <formula>$E$118 &lt; 0</formula>
    </cfRule>
  </conditionalFormatting>
  <conditionalFormatting sqref="G96:I97 H118:I118">
    <cfRule type="expression" dxfId="1706" priority="79">
      <formula>$H$118 &gt; 0</formula>
    </cfRule>
    <cfRule type="expression" dxfId="1705" priority="80">
      <formula>$H$118 = 0</formula>
    </cfRule>
    <cfRule type="expression" dxfId="1704" priority="81">
      <formula>$H$118 &lt; 0</formula>
    </cfRule>
  </conditionalFormatting>
  <conditionalFormatting sqref="J96:L97 K118:L118">
    <cfRule type="expression" dxfId="1703" priority="76">
      <formula>$K$118 &gt; 0</formula>
    </cfRule>
    <cfRule type="expression" dxfId="1702" priority="77">
      <formula>$K$118 = 0</formula>
    </cfRule>
    <cfRule type="expression" dxfId="1701" priority="78">
      <formula>$K$118 &lt; 0</formula>
    </cfRule>
  </conditionalFormatting>
  <conditionalFormatting sqref="M96:O97 N118:O118">
    <cfRule type="expression" dxfId="1700" priority="73">
      <formula>$N$118 &gt; 0</formula>
    </cfRule>
    <cfRule type="expression" dxfId="1699" priority="74">
      <formula>$N$118 = 0</formula>
    </cfRule>
    <cfRule type="expression" dxfId="1698" priority="75">
      <formula>$N$118 &lt; 0</formula>
    </cfRule>
  </conditionalFormatting>
  <conditionalFormatting sqref="A125:C144 M125:O144">
    <cfRule type="expression" dxfId="1697" priority="61">
      <formula>AND($N125 &gt; 0, ISNUMBER($N125))</formula>
    </cfRule>
    <cfRule type="expression" dxfId="1696" priority="62">
      <formula>AND($N125 = 0 * ISNUMBER($N125))</formula>
    </cfRule>
    <cfRule type="expression" dxfId="1695" priority="63">
      <formula>AND($N125 &lt; 0, ISNUMBER($N125))</formula>
    </cfRule>
  </conditionalFormatting>
  <conditionalFormatting sqref="A125:F144">
    <cfRule type="expression" dxfId="1694" priority="70">
      <formula>AND($E125 &gt; 0, ISNUMBER($E125))</formula>
    </cfRule>
    <cfRule type="expression" dxfId="1693" priority="71">
      <formula>AND($E125 = 0 * ISNUMBER($E125))</formula>
    </cfRule>
    <cfRule type="expression" dxfId="1692" priority="72">
      <formula>AND($E125 &lt; 0, ISNUMBER($E125))</formula>
    </cfRule>
  </conditionalFormatting>
  <conditionalFormatting sqref="A125:C144 G125:I144">
    <cfRule type="expression" dxfId="1691" priority="67">
      <formula>AND($H125 &gt; 0, ISNUMBER($H125))</formula>
    </cfRule>
    <cfRule type="expression" dxfId="1690" priority="68">
      <formula>AND($H125 = 0 * ISNUMBER($H125))</formula>
    </cfRule>
    <cfRule type="expression" dxfId="1689" priority="69">
      <formula>AND($H125 &lt; 0, ISNUMBER($H125))</formula>
    </cfRule>
  </conditionalFormatting>
  <conditionalFormatting sqref="A125:C144 J125:L144">
    <cfRule type="expression" dxfId="1688" priority="64">
      <formula>AND($K125 &gt; 0, ISNUMBER($K125))</formula>
    </cfRule>
    <cfRule type="expression" dxfId="1687" priority="65">
      <formula>AND($K125 = 0 * ISNUMBER($K125))</formula>
    </cfRule>
    <cfRule type="expression" dxfId="1686" priority="66">
      <formula>AND($K125 &lt; 0, ISNUMBER($K125))</formula>
    </cfRule>
  </conditionalFormatting>
  <conditionalFormatting sqref="D123:F124 E145:F145">
    <cfRule type="expression" dxfId="1685" priority="58">
      <formula>$E$145 &gt; 0</formula>
    </cfRule>
    <cfRule type="expression" dxfId="1684" priority="59">
      <formula>$E$145 = 0</formula>
    </cfRule>
    <cfRule type="expression" dxfId="1683" priority="60">
      <formula>$E$145 &lt; 0</formula>
    </cfRule>
  </conditionalFormatting>
  <conditionalFormatting sqref="G123:I124 H145:I145">
    <cfRule type="expression" dxfId="1682" priority="55">
      <formula>$H$145 &gt; 0</formula>
    </cfRule>
    <cfRule type="expression" dxfId="1681" priority="56">
      <formula>$H$145 = 0</formula>
    </cfRule>
    <cfRule type="expression" dxfId="1680" priority="57">
      <formula>$H$145 &lt; 0</formula>
    </cfRule>
  </conditionalFormatting>
  <conditionalFormatting sqref="J123:L124 K145:L145">
    <cfRule type="expression" dxfId="1679" priority="52">
      <formula>$K$145 &gt; 0</formula>
    </cfRule>
    <cfRule type="expression" dxfId="1678" priority="53">
      <formula>$K$145 = 0</formula>
    </cfRule>
    <cfRule type="expression" dxfId="1677" priority="54">
      <formula>$K$145 &lt; 0</formula>
    </cfRule>
  </conditionalFormatting>
  <conditionalFormatting sqref="M123:O124 N145:O145">
    <cfRule type="expression" dxfId="1676" priority="49">
      <formula>$N$145 &gt; 0</formula>
    </cfRule>
    <cfRule type="expression" dxfId="1675" priority="50">
      <formula>$N$145 = 0</formula>
    </cfRule>
    <cfRule type="expression" dxfId="1674" priority="51">
      <formula>$N$145 &lt; 0</formula>
    </cfRule>
  </conditionalFormatting>
  <conditionalFormatting sqref="A152:C171 M152:O171">
    <cfRule type="expression" dxfId="1673" priority="37">
      <formula>AND($N152 &gt; 0, ISNUMBER($N152))</formula>
    </cfRule>
    <cfRule type="expression" dxfId="1672" priority="38">
      <formula>AND($N152 = 0 * ISNUMBER($N152))</formula>
    </cfRule>
    <cfRule type="expression" dxfId="1671" priority="39">
      <formula>AND($N152 &lt; 0, ISNUMBER($N152))</formula>
    </cfRule>
  </conditionalFormatting>
  <conditionalFormatting sqref="A152:F171">
    <cfRule type="expression" dxfId="1670" priority="46">
      <formula>AND($E152 &gt; 0, ISNUMBER($E152))</formula>
    </cfRule>
    <cfRule type="expression" dxfId="1669" priority="47">
      <formula>AND($E152 = 0 * ISNUMBER($E152))</formula>
    </cfRule>
    <cfRule type="expression" dxfId="1668" priority="48">
      <formula>AND($E152 &lt; 0, ISNUMBER($E152))</formula>
    </cfRule>
  </conditionalFormatting>
  <conditionalFormatting sqref="A152:C171 G152:I171">
    <cfRule type="expression" dxfId="1667" priority="43">
      <formula>AND($H152 &gt; 0, ISNUMBER($H152))</formula>
    </cfRule>
    <cfRule type="expression" dxfId="1666" priority="44">
      <formula>AND($H152 = 0 * ISNUMBER($H152))</formula>
    </cfRule>
    <cfRule type="expression" dxfId="1665" priority="45">
      <formula>AND($H152 &lt; 0, ISNUMBER($H152))</formula>
    </cfRule>
  </conditionalFormatting>
  <conditionalFormatting sqref="A152:C171 J152:L171">
    <cfRule type="expression" dxfId="1664" priority="40">
      <formula>AND($K152 &gt; 0, ISNUMBER($K152))</formula>
    </cfRule>
    <cfRule type="expression" dxfId="1663" priority="41">
      <formula>AND($K152 = 0 * ISNUMBER($K152))</formula>
    </cfRule>
    <cfRule type="expression" dxfId="1662" priority="42">
      <formula>AND($K152 &lt; 0, ISNUMBER($K152))</formula>
    </cfRule>
  </conditionalFormatting>
  <conditionalFormatting sqref="D150:F151 E172:F172">
    <cfRule type="expression" dxfId="1661" priority="34">
      <formula>$E$172 &gt; 0</formula>
    </cfRule>
    <cfRule type="expression" dxfId="1660" priority="35">
      <formula>$E$172 = 0</formula>
    </cfRule>
    <cfRule type="expression" dxfId="1659" priority="36">
      <formula>$E$172 &lt; 0</formula>
    </cfRule>
  </conditionalFormatting>
  <conditionalFormatting sqref="G150:I151 H172:I172">
    <cfRule type="expression" dxfId="1658" priority="31">
      <formula>$H$172 &gt; 0</formula>
    </cfRule>
    <cfRule type="expression" dxfId="1657" priority="32">
      <formula>$H$172 = 0</formula>
    </cfRule>
    <cfRule type="expression" dxfId="1656" priority="33">
      <formula>$H$172 &lt; 0</formula>
    </cfRule>
  </conditionalFormatting>
  <conditionalFormatting sqref="J150:L151 K172:L172">
    <cfRule type="expression" dxfId="1655" priority="28">
      <formula>$K$172 &gt; 0</formula>
    </cfRule>
    <cfRule type="expression" dxfId="1654" priority="29">
      <formula>$K$172 = 0</formula>
    </cfRule>
    <cfRule type="expression" dxfId="1653" priority="30">
      <formula>$K$172 &lt; 0</formula>
    </cfRule>
  </conditionalFormatting>
  <conditionalFormatting sqref="M150:O151 N172:O172">
    <cfRule type="expression" dxfId="1652" priority="25">
      <formula>$N$172 &gt; 0</formula>
    </cfRule>
    <cfRule type="expression" dxfId="1651" priority="26">
      <formula>$N$172 = 0</formula>
    </cfRule>
    <cfRule type="expression" dxfId="1650" priority="27">
      <formula>$N$172 &lt; 0</formula>
    </cfRule>
  </conditionalFormatting>
  <conditionalFormatting sqref="A179:C198 M179:O198">
    <cfRule type="expression" dxfId="1649" priority="13">
      <formula>AND($N179 &gt; 0, ISNUMBER($N179))</formula>
    </cfRule>
    <cfRule type="expression" dxfId="1648" priority="14">
      <formula>AND($N179 = 0 * ISNUMBER($N179))</formula>
    </cfRule>
    <cfRule type="expression" dxfId="1647" priority="15">
      <formula>AND($N179 &lt; 0, ISNUMBER($N179))</formula>
    </cfRule>
  </conditionalFormatting>
  <conditionalFormatting sqref="A179:F198">
    <cfRule type="expression" dxfId="1646" priority="22">
      <formula>AND($E179 &gt; 0, ISNUMBER($E179))</formula>
    </cfRule>
    <cfRule type="expression" dxfId="1645" priority="23">
      <formula>AND($E179 = 0 * ISNUMBER($E179))</formula>
    </cfRule>
    <cfRule type="expression" dxfId="1644" priority="24">
      <formula>AND($E179 &lt; 0, ISNUMBER($E179))</formula>
    </cfRule>
  </conditionalFormatting>
  <conditionalFormatting sqref="A179:C198 G179:I198">
    <cfRule type="expression" dxfId="1643" priority="19">
      <formula>AND($H179 &gt; 0, ISNUMBER($H179))</formula>
    </cfRule>
    <cfRule type="expression" dxfId="1642" priority="20">
      <formula>AND($H179 = 0 * ISNUMBER($H179))</formula>
    </cfRule>
    <cfRule type="expression" dxfId="1641" priority="21">
      <formula>AND($H179 &lt; 0, ISNUMBER($H179))</formula>
    </cfRule>
  </conditionalFormatting>
  <conditionalFormatting sqref="A179:C198 J179:L198">
    <cfRule type="expression" dxfId="1640" priority="16">
      <formula>AND($K179 &gt; 0, ISNUMBER($K179))</formula>
    </cfRule>
    <cfRule type="expression" dxfId="1639" priority="17">
      <formula>AND($K179 = 0 * ISNUMBER($K179))</formula>
    </cfRule>
    <cfRule type="expression" dxfId="1638" priority="18">
      <formula>AND($K179 &lt; 0, ISNUMBER($K179))</formula>
    </cfRule>
  </conditionalFormatting>
  <conditionalFormatting sqref="D177:F178 E199:F199">
    <cfRule type="expression" dxfId="1637" priority="10">
      <formula>$E$199 &gt; 0</formula>
    </cfRule>
    <cfRule type="expression" dxfId="1636" priority="11">
      <formula>$E$199 = 0</formula>
    </cfRule>
    <cfRule type="expression" dxfId="1635" priority="12">
      <formula>$E$199 &lt; 0</formula>
    </cfRule>
  </conditionalFormatting>
  <conditionalFormatting sqref="G177:I178 H199:I199">
    <cfRule type="expression" dxfId="1634" priority="7">
      <formula>$H$199 &gt; 0</formula>
    </cfRule>
    <cfRule type="expression" dxfId="1633" priority="8">
      <formula>$H$199 = 0</formula>
    </cfRule>
    <cfRule type="expression" dxfId="1632" priority="9">
      <formula>$H$199 &lt; 0</formula>
    </cfRule>
  </conditionalFormatting>
  <conditionalFormatting sqref="J177:L178 K199:L199">
    <cfRule type="expression" dxfId="1631" priority="4">
      <formula>$K$199 &gt; 0</formula>
    </cfRule>
    <cfRule type="expression" dxfId="1630" priority="5">
      <formula>$K$199 = 0</formula>
    </cfRule>
    <cfRule type="expression" dxfId="1629" priority="6">
      <formula>$K$199 &lt; 0</formula>
    </cfRule>
  </conditionalFormatting>
  <conditionalFormatting sqref="M177:O178 N199:O199">
    <cfRule type="expression" dxfId="1628" priority="1">
      <formula>$N$199 &gt; 0</formula>
    </cfRule>
    <cfRule type="expression" dxfId="1627" priority="2">
      <formula>$N$199 = 0</formula>
    </cfRule>
    <cfRule type="expression" dxfId="16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44361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12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2021-06-14(월) 오전 00:00</v>
      </c>
      <c r="C15" s="315"/>
      <c r="D15" s="271" t="str">
        <f>TEXT($G$1, "[$-ko-KR]yyyy-mm-dd(ddd) ") &amp; "오후 14:00"</f>
        <v>2021-06-14(월) 오후 14:00</v>
      </c>
      <c r="E15" s="272"/>
      <c r="F15" s="273"/>
      <c r="G15" s="271" t="str">
        <f>TEXT($G$1, "[$-ko-KR]yyyy-mm-dd(ddd) ") &amp; "오후 19:00"</f>
        <v>2021-06-14(월) 오후 19:00</v>
      </c>
      <c r="H15" s="272"/>
      <c r="I15" s="273"/>
      <c r="J15" s="271" t="str">
        <f>TEXT($G$1, "[$-ko-KR]yyyy-mm-dd(ddd) ") &amp; "오후 21:00"</f>
        <v>2021-06-14(월) 오후 21:00</v>
      </c>
      <c r="K15" s="272"/>
      <c r="L15" s="273"/>
      <c r="M15" s="271" t="str">
        <f>TEXT($G$1+1, "[$-ko-KR]yyyy-mm-dd(ddd) ") &amp; "오전 00:00"</f>
        <v>2021-06-15(화)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74"/>
      <c r="R20" s="274"/>
      <c r="S20" s="274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74"/>
      <c r="R21" s="274"/>
      <c r="S21" s="274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74"/>
      <c r="R22" s="274"/>
      <c r="S22" s="274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74"/>
      <c r="R23" s="274"/>
      <c r="S23" s="274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74"/>
      <c r="R24" s="274"/>
      <c r="S24" s="274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83"/>
      <c r="R26" s="284"/>
      <c r="S26" s="285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86"/>
      <c r="R27" s="287"/>
      <c r="S27" s="288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89"/>
      <c r="R28" s="290"/>
      <c r="S28" s="291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74"/>
      <c r="R29" s="274"/>
      <c r="S29" s="274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69"/>
      <c r="R30" s="269"/>
      <c r="S30" s="269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12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2021-06-14(월) 오전 00:00</v>
      </c>
      <c r="C42" s="312"/>
      <c r="D42" s="271" t="str">
        <f>TEXT($G$1, "[$-ko-KR]yyyy-mm-dd(ddd) ") &amp; "오후 14:00"</f>
        <v>2021-06-14(월) 오후 14:00</v>
      </c>
      <c r="E42" s="272"/>
      <c r="F42" s="273"/>
      <c r="G42" s="271" t="str">
        <f>TEXT($G$1, "[$-ko-KR]yyyy-mm-dd(ddd) ") &amp; "오후 19:00"</f>
        <v>2021-06-14(월) 오후 19:00</v>
      </c>
      <c r="H42" s="272"/>
      <c r="I42" s="273"/>
      <c r="J42" s="271" t="str">
        <f>TEXT($G$1, "[$-ko-KR]yyyy-mm-dd(ddd) ") &amp; "오후 21:00"</f>
        <v>2021-06-14(월) 오후 21:00</v>
      </c>
      <c r="K42" s="272"/>
      <c r="L42" s="273"/>
      <c r="M42" s="271" t="str">
        <f>TEXT($G$1+1, "[$-ko-KR]yyyy-mm-dd(ddd) ") &amp; "오전 00:00"</f>
        <v>2021-06-15(화)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69"/>
      <c r="R44" s="269"/>
      <c r="S44" s="269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69"/>
      <c r="R45" s="269"/>
      <c r="S45" s="269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74"/>
      <c r="R46" s="274"/>
      <c r="S46" s="274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74"/>
      <c r="R47" s="274"/>
      <c r="S47" s="274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74"/>
      <c r="R48" s="274"/>
      <c r="S48" s="274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74"/>
      <c r="R49" s="274"/>
      <c r="S49" s="274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74"/>
      <c r="R50" s="274"/>
      <c r="S50" s="274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74"/>
      <c r="R51" s="274"/>
      <c r="S51" s="274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83"/>
      <c r="R53" s="284"/>
      <c r="S53" s="285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86"/>
      <c r="R54" s="287"/>
      <c r="S54" s="288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89"/>
      <c r="R55" s="290"/>
      <c r="S55" s="291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74"/>
      <c r="R56" s="274"/>
      <c r="S56" s="274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69"/>
      <c r="R57" s="269"/>
      <c r="S57" s="269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69"/>
      <c r="R58" s="269"/>
      <c r="S58" s="269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74"/>
      <c r="R59" s="274"/>
      <c r="S59" s="274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74"/>
      <c r="R60" s="274"/>
      <c r="S60" s="274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74"/>
      <c r="R61" s="274"/>
      <c r="S61" s="274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96"/>
      <c r="R62" s="297"/>
      <c r="S62" s="298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12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2021-06-14(월) 오전 00:00</v>
      </c>
      <c r="C69" s="312"/>
      <c r="D69" s="271" t="str">
        <f>TEXT($G$1, "[$-ko-KR]yyyy-mm-dd(ddd) ") &amp; "오후 14:00"</f>
        <v>2021-06-14(월) 오후 14:00</v>
      </c>
      <c r="E69" s="272"/>
      <c r="F69" s="273"/>
      <c r="G69" s="271" t="str">
        <f>TEXT($G$1, "[$-ko-KR]yyyy-mm-dd(ddd) ") &amp; "오후 19:00"</f>
        <v>2021-06-14(월) 오후 19:00</v>
      </c>
      <c r="H69" s="272"/>
      <c r="I69" s="273"/>
      <c r="J69" s="271" t="str">
        <f>TEXT($G$1, "[$-ko-KR]yyyy-mm-dd(ddd) ") &amp; "오후 21:00"</f>
        <v>2021-06-14(월) 오후 21:00</v>
      </c>
      <c r="K69" s="272"/>
      <c r="L69" s="273"/>
      <c r="M69" s="271" t="str">
        <f>TEXT($G$1+1, "[$-ko-KR]yyyy-mm-dd(ddd) ") &amp; "오전 00:00"</f>
        <v>2021-06-15(화)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69"/>
      <c r="R71" s="269"/>
      <c r="S71" s="269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69"/>
      <c r="R72" s="269"/>
      <c r="S72" s="269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74"/>
      <c r="R73" s="274"/>
      <c r="S73" s="274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74"/>
      <c r="R74" s="274"/>
      <c r="S74" s="274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74"/>
      <c r="R75" s="274"/>
      <c r="S75" s="274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74"/>
      <c r="R76" s="274"/>
      <c r="S76" s="274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74"/>
      <c r="R77" s="274"/>
      <c r="S77" s="274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74"/>
      <c r="R78" s="274"/>
      <c r="S78" s="274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83"/>
      <c r="R80" s="284"/>
      <c r="S80" s="285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86"/>
      <c r="R81" s="287"/>
      <c r="S81" s="288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89"/>
      <c r="R82" s="290"/>
      <c r="S82" s="291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74"/>
      <c r="R83" s="274"/>
      <c r="S83" s="274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69"/>
      <c r="R84" s="269"/>
      <c r="S84" s="269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69"/>
      <c r="R85" s="269"/>
      <c r="S85" s="269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74"/>
      <c r="R86" s="274"/>
      <c r="S86" s="274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74"/>
      <c r="R87" s="274"/>
      <c r="S87" s="274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74"/>
      <c r="R88" s="274"/>
      <c r="S88" s="274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96"/>
      <c r="R89" s="297"/>
      <c r="S89" s="298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12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2021-06-14(월) 오전 00:00</v>
      </c>
      <c r="C96" s="312"/>
      <c r="D96" s="271" t="str">
        <f>TEXT($G$1, "[$-ko-KR]yyyy-mm-dd(ddd) ") &amp; "오후 14:00"</f>
        <v>2021-06-14(월) 오후 14:00</v>
      </c>
      <c r="E96" s="272"/>
      <c r="F96" s="273"/>
      <c r="G96" s="271" t="str">
        <f>TEXT($G$1, "[$-ko-KR]yyyy-mm-dd(ddd) ") &amp; "오후 19:00"</f>
        <v>2021-06-14(월) 오후 19:00</v>
      </c>
      <c r="H96" s="272"/>
      <c r="I96" s="273"/>
      <c r="J96" s="271" t="str">
        <f>TEXT($G$1, "[$-ko-KR]yyyy-mm-dd(ddd) ") &amp; "오후 21:00"</f>
        <v>2021-06-14(월) 오후 21:00</v>
      </c>
      <c r="K96" s="272"/>
      <c r="L96" s="273"/>
      <c r="M96" s="271" t="str">
        <f>TEXT($G$1+1, "[$-ko-KR]yyyy-mm-dd(ddd) ") &amp; "오전 00:00"</f>
        <v>2021-06-15(화)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69"/>
      <c r="R98" s="269"/>
      <c r="S98" s="269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69"/>
      <c r="R99" s="269"/>
      <c r="S99" s="269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74"/>
      <c r="R100" s="274"/>
      <c r="S100" s="274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74"/>
      <c r="R101" s="274"/>
      <c r="S101" s="274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74"/>
      <c r="R102" s="274"/>
      <c r="S102" s="274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74"/>
      <c r="R103" s="274"/>
      <c r="S103" s="274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74"/>
      <c r="R104" s="274"/>
      <c r="S104" s="274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74"/>
      <c r="R105" s="274"/>
      <c r="S105" s="274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83"/>
      <c r="R107" s="284"/>
      <c r="S107" s="285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86"/>
      <c r="R108" s="287"/>
      <c r="S108" s="288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89"/>
      <c r="R109" s="290"/>
      <c r="S109" s="291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74"/>
      <c r="R110" s="274"/>
      <c r="S110" s="274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69"/>
      <c r="R111" s="269"/>
      <c r="S111" s="269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69"/>
      <c r="R112" s="269"/>
      <c r="S112" s="269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74"/>
      <c r="R113" s="274"/>
      <c r="S113" s="274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74"/>
      <c r="R114" s="274"/>
      <c r="S114" s="274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74"/>
      <c r="R115" s="274"/>
      <c r="S115" s="274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96"/>
      <c r="R116" s="297"/>
      <c r="S116" s="298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12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2021-06-14(월) 오전 00:00</v>
      </c>
      <c r="C123" s="312"/>
      <c r="D123" s="271" t="str">
        <f>TEXT($G$1, "[$-ko-KR]yyyy-mm-dd(ddd) ") &amp; "오후 14:00"</f>
        <v>2021-06-14(월) 오후 14:00</v>
      </c>
      <c r="E123" s="272"/>
      <c r="F123" s="273"/>
      <c r="G123" s="271" t="str">
        <f>TEXT($G$1, "[$-ko-KR]yyyy-mm-dd(ddd) ") &amp; "오후 19:00"</f>
        <v>2021-06-14(월) 오후 19:00</v>
      </c>
      <c r="H123" s="272"/>
      <c r="I123" s="273"/>
      <c r="J123" s="271" t="str">
        <f>TEXT($G$1, "[$-ko-KR]yyyy-mm-dd(ddd) ") &amp; "오후 21:00"</f>
        <v>2021-06-14(월) 오후 21:00</v>
      </c>
      <c r="K123" s="272"/>
      <c r="L123" s="273"/>
      <c r="M123" s="271" t="str">
        <f>TEXT($G$1+1, "[$-ko-KR]yyyy-mm-dd(ddd) ") &amp; "오전 00:00"</f>
        <v>2021-06-15(화)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69"/>
      <c r="R125" s="269"/>
      <c r="S125" s="269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69"/>
      <c r="R126" s="269"/>
      <c r="S126" s="269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74"/>
      <c r="R127" s="274"/>
      <c r="S127" s="274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74"/>
      <c r="R128" s="274"/>
      <c r="S128" s="274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74"/>
      <c r="R129" s="274"/>
      <c r="S129" s="274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74"/>
      <c r="R130" s="274"/>
      <c r="S130" s="274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74"/>
      <c r="R131" s="274"/>
      <c r="S131" s="274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74"/>
      <c r="R132" s="274"/>
      <c r="S132" s="274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83"/>
      <c r="R134" s="284"/>
      <c r="S134" s="285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86"/>
      <c r="R135" s="287"/>
      <c r="S135" s="288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89"/>
      <c r="R136" s="290"/>
      <c r="S136" s="291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74"/>
      <c r="R137" s="274"/>
      <c r="S137" s="274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69"/>
      <c r="R138" s="269"/>
      <c r="S138" s="269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69"/>
      <c r="R139" s="269"/>
      <c r="S139" s="269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74"/>
      <c r="R140" s="274"/>
      <c r="S140" s="274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74"/>
      <c r="R141" s="274"/>
      <c r="S141" s="274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74"/>
      <c r="R142" s="274"/>
      <c r="S142" s="274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96"/>
      <c r="R143" s="297"/>
      <c r="S143" s="298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12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2021-06-14(월) 오전 00:00</v>
      </c>
      <c r="C150" s="312"/>
      <c r="D150" s="271" t="str">
        <f>TEXT($G$1, "[$-ko-KR]yyyy-mm-dd(ddd) ") &amp; "오후 14:00"</f>
        <v>2021-06-14(월) 오후 14:00</v>
      </c>
      <c r="E150" s="272"/>
      <c r="F150" s="273"/>
      <c r="G150" s="271" t="str">
        <f>TEXT($G$1, "[$-ko-KR]yyyy-mm-dd(ddd) ") &amp; "오후 19:00"</f>
        <v>2021-06-14(월) 오후 19:00</v>
      </c>
      <c r="H150" s="272"/>
      <c r="I150" s="273"/>
      <c r="J150" s="271" t="str">
        <f>TEXT($G$1, "[$-ko-KR]yyyy-mm-dd(ddd) ") &amp; "오후 21:00"</f>
        <v>2021-06-14(월) 오후 21:00</v>
      </c>
      <c r="K150" s="272"/>
      <c r="L150" s="273"/>
      <c r="M150" s="271" t="str">
        <f>TEXT($G$1+1, "[$-ko-KR]yyyy-mm-dd(ddd) ") &amp; "오전 00:00"</f>
        <v>2021-06-15(화)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69"/>
      <c r="R152" s="269"/>
      <c r="S152" s="269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69"/>
      <c r="R153" s="269"/>
      <c r="S153" s="269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74"/>
      <c r="R154" s="274"/>
      <c r="S154" s="274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74"/>
      <c r="R155" s="274"/>
      <c r="S155" s="274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74"/>
      <c r="R156" s="274"/>
      <c r="S156" s="274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74"/>
      <c r="R157" s="274"/>
      <c r="S157" s="274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74"/>
      <c r="R158" s="274"/>
      <c r="S158" s="274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74"/>
      <c r="R159" s="274"/>
      <c r="S159" s="274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83"/>
      <c r="R161" s="284"/>
      <c r="S161" s="285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86"/>
      <c r="R162" s="287"/>
      <c r="S162" s="288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89"/>
      <c r="R163" s="290"/>
      <c r="S163" s="291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74"/>
      <c r="R164" s="274"/>
      <c r="S164" s="274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69"/>
      <c r="R165" s="269"/>
      <c r="S165" s="269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69"/>
      <c r="R166" s="269"/>
      <c r="S166" s="269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74"/>
      <c r="R167" s="274"/>
      <c r="S167" s="274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74"/>
      <c r="R168" s="274"/>
      <c r="S168" s="274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74"/>
      <c r="R169" s="274"/>
      <c r="S169" s="274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96"/>
      <c r="R170" s="297"/>
      <c r="S170" s="298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12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2021-06-14(월) 오전 00:00</v>
      </c>
      <c r="C177" s="312"/>
      <c r="D177" s="271" t="str">
        <f>TEXT($G$1, "[$-ko-KR]yyyy-mm-dd(ddd) ") &amp; "오후 14:00"</f>
        <v>2021-06-14(월) 오후 14:00</v>
      </c>
      <c r="E177" s="272"/>
      <c r="F177" s="273"/>
      <c r="G177" s="271" t="str">
        <f>TEXT($G$1, "[$-ko-KR]yyyy-mm-dd(ddd) ") &amp; "오후 19:00"</f>
        <v>2021-06-14(월) 오후 19:00</v>
      </c>
      <c r="H177" s="272"/>
      <c r="I177" s="273"/>
      <c r="J177" s="271" t="str">
        <f>TEXT($G$1, "[$-ko-KR]yyyy-mm-dd(ddd) ") &amp; "오후 21:00"</f>
        <v>2021-06-14(월) 오후 21:00</v>
      </c>
      <c r="K177" s="272"/>
      <c r="L177" s="273"/>
      <c r="M177" s="271" t="str">
        <f>TEXT($G$1+1, "[$-ko-KR]yyyy-mm-dd(ddd) ") &amp; "오전 00:00"</f>
        <v>2021-06-15(화)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69"/>
      <c r="R179" s="269"/>
      <c r="S179" s="269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69"/>
      <c r="R180" s="269"/>
      <c r="S180" s="269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74"/>
      <c r="R181" s="274"/>
      <c r="S181" s="274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74"/>
      <c r="R182" s="274"/>
      <c r="S182" s="274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74"/>
      <c r="R183" s="274"/>
      <c r="S183" s="274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74"/>
      <c r="R184" s="274"/>
      <c r="S184" s="274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74"/>
      <c r="R185" s="274"/>
      <c r="S185" s="274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74"/>
      <c r="R186" s="274"/>
      <c r="S186" s="274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83"/>
      <c r="R188" s="284"/>
      <c r="S188" s="285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86"/>
      <c r="R189" s="287"/>
      <c r="S189" s="288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89"/>
      <c r="R190" s="290"/>
      <c r="S190" s="291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74"/>
      <c r="R191" s="274"/>
      <c r="S191" s="274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69"/>
      <c r="R192" s="269"/>
      <c r="S192" s="269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69"/>
      <c r="R193" s="269"/>
      <c r="S193" s="269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74"/>
      <c r="R194" s="274"/>
      <c r="S194" s="274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74"/>
      <c r="R195" s="274"/>
      <c r="S195" s="274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74"/>
      <c r="R196" s="274"/>
      <c r="S196" s="274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96"/>
      <c r="R197" s="297"/>
      <c r="S197" s="298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302"/>
      <c r="R199" s="303"/>
      <c r="S199" s="3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15" priority="157">
      <formula>AND($N17 &gt; 0, ISNUMBER($N17))</formula>
    </cfRule>
    <cfRule type="expression" dxfId="1614" priority="158">
      <formula>AND($N17 = 0 * ISNUMBER($N17))</formula>
    </cfRule>
    <cfRule type="expression" dxfId="1613" priority="159">
      <formula>AND($N17 &lt; 0, ISNUMBER($N17))</formula>
    </cfRule>
  </conditionalFormatting>
  <conditionalFormatting sqref="A17:F36">
    <cfRule type="expression" dxfId="1612" priority="166">
      <formula>AND($E17 &gt; 0, ISNUMBER($E17))</formula>
    </cfRule>
    <cfRule type="expression" dxfId="1611" priority="167">
      <formula>AND($E17 = 0 * ISNUMBER($E17))</formula>
    </cfRule>
    <cfRule type="expression" dxfId="1610" priority="168">
      <formula>AND($E17 &lt; 0, ISNUMBER($E17))</formula>
    </cfRule>
  </conditionalFormatting>
  <conditionalFormatting sqref="A17:C36 G17:I36">
    <cfRule type="expression" dxfId="1609" priority="163">
      <formula>AND($H17 &gt; 0, ISNUMBER($H17))</formula>
    </cfRule>
    <cfRule type="expression" dxfId="1608" priority="164">
      <formula>AND($H17 = 0 * ISNUMBER($H17))</formula>
    </cfRule>
    <cfRule type="expression" dxfId="1607" priority="165">
      <formula>AND($H17 &lt; 0, ISNUMBER($H17))</formula>
    </cfRule>
  </conditionalFormatting>
  <conditionalFormatting sqref="A17:C36 J17:L36">
    <cfRule type="expression" dxfId="1606" priority="160">
      <formula>AND($K17 &gt; 0, ISNUMBER($K17))</formula>
    </cfRule>
    <cfRule type="expression" dxfId="1605" priority="161">
      <formula>AND($K17 = 0 * ISNUMBER($K17))</formula>
    </cfRule>
    <cfRule type="expression" dxfId="1604" priority="162">
      <formula>AND($K17 &lt; 0, ISNUMBER($K17))</formula>
    </cfRule>
  </conditionalFormatting>
  <conditionalFormatting sqref="D15:F16 E37:F37">
    <cfRule type="expression" dxfId="1603" priority="154">
      <formula>$E$37 &gt; 0</formula>
    </cfRule>
    <cfRule type="expression" dxfId="1602" priority="155">
      <formula>$E$37 = 0</formula>
    </cfRule>
    <cfRule type="expression" dxfId="1601" priority="156">
      <formula>$E$37 &lt; 0</formula>
    </cfRule>
  </conditionalFormatting>
  <conditionalFormatting sqref="G15:I16 H37:I37">
    <cfRule type="expression" dxfId="1600" priority="151">
      <formula>$H$37 &gt; 0</formula>
    </cfRule>
    <cfRule type="expression" dxfId="1599" priority="152">
      <formula>$H$37 = 0</formula>
    </cfRule>
    <cfRule type="expression" dxfId="1598" priority="153">
      <formula>$H$37 &lt; 0</formula>
    </cfRule>
  </conditionalFormatting>
  <conditionalFormatting sqref="J15:L16 K37:L37">
    <cfRule type="expression" dxfId="1597" priority="148">
      <formula>$K$37 &gt; 0</formula>
    </cfRule>
    <cfRule type="expression" dxfId="1596" priority="149">
      <formula>$K$37 = 0</formula>
    </cfRule>
    <cfRule type="expression" dxfId="1595" priority="150">
      <formula>$K$37 &lt; 0</formula>
    </cfRule>
  </conditionalFormatting>
  <conditionalFormatting sqref="M15:O16 N37:O37">
    <cfRule type="expression" dxfId="1594" priority="145">
      <formula>$N$37 &gt; 0</formula>
    </cfRule>
    <cfRule type="expression" dxfId="1593" priority="146">
      <formula>$N$37 = 0</formula>
    </cfRule>
    <cfRule type="expression" dxfId="1592" priority="147">
      <formula>$N$37 &lt; 0</formula>
    </cfRule>
  </conditionalFormatting>
  <conditionalFormatting sqref="A44:C63 M44:O63">
    <cfRule type="expression" dxfId="1591" priority="133">
      <formula>AND($N44 &gt; 0, ISNUMBER($N44))</formula>
    </cfRule>
    <cfRule type="expression" dxfId="1590" priority="134">
      <formula>AND($N44 = 0 * ISNUMBER($N44))</formula>
    </cfRule>
    <cfRule type="expression" dxfId="1589" priority="135">
      <formula>AND($N44 &lt; 0, ISNUMBER($N44))</formula>
    </cfRule>
  </conditionalFormatting>
  <conditionalFormatting sqref="A44:F63">
    <cfRule type="expression" dxfId="1588" priority="142">
      <formula>AND($E44 &gt; 0, ISNUMBER($E44))</formula>
    </cfRule>
    <cfRule type="expression" dxfId="1587" priority="143">
      <formula>AND($E44 = 0 * ISNUMBER($E44))</formula>
    </cfRule>
    <cfRule type="expression" dxfId="1586" priority="144">
      <formula>AND($E44 &lt; 0, ISNUMBER($E44))</formula>
    </cfRule>
  </conditionalFormatting>
  <conditionalFormatting sqref="A44:C63 G44:I63">
    <cfRule type="expression" dxfId="1585" priority="139">
      <formula>AND($H44 &gt; 0, ISNUMBER($H44))</formula>
    </cfRule>
    <cfRule type="expression" dxfId="1584" priority="140">
      <formula>AND($H44 = 0 * ISNUMBER($H44))</formula>
    </cfRule>
    <cfRule type="expression" dxfId="1583" priority="141">
      <formula>AND($H44 &lt; 0, ISNUMBER($H44))</formula>
    </cfRule>
  </conditionalFormatting>
  <conditionalFormatting sqref="A44:C63 J44:L63">
    <cfRule type="expression" dxfId="1582" priority="136">
      <formula>AND($K44 &gt; 0, ISNUMBER($K44))</formula>
    </cfRule>
    <cfRule type="expression" dxfId="1581" priority="137">
      <formula>AND($K44 = 0 * ISNUMBER($K44))</formula>
    </cfRule>
    <cfRule type="expression" dxfId="1580" priority="138">
      <formula>AND($K44 &lt; 0, ISNUMBER($K44))</formula>
    </cfRule>
  </conditionalFormatting>
  <conditionalFormatting sqref="D42:F43 E64:F64">
    <cfRule type="expression" dxfId="1579" priority="130">
      <formula>$E$64 &gt; 0</formula>
    </cfRule>
    <cfRule type="expression" dxfId="1578" priority="131">
      <formula>$E$64 = 0</formula>
    </cfRule>
    <cfRule type="expression" dxfId="1577" priority="132">
      <formula>$E$64 &lt; 0</formula>
    </cfRule>
  </conditionalFormatting>
  <conditionalFormatting sqref="G42:I43 H64:I64">
    <cfRule type="expression" dxfId="1576" priority="127">
      <formula>$H$64 &gt; 0</formula>
    </cfRule>
    <cfRule type="expression" dxfId="1575" priority="128">
      <formula>$H$64 = 0</formula>
    </cfRule>
    <cfRule type="expression" dxfId="1574" priority="129">
      <formula>$H$64 &lt; 0</formula>
    </cfRule>
  </conditionalFormatting>
  <conditionalFormatting sqref="J42:L43 K64:L64">
    <cfRule type="expression" dxfId="1573" priority="124">
      <formula>$K$64 &gt; 0</formula>
    </cfRule>
    <cfRule type="expression" dxfId="1572" priority="125">
      <formula>$K$64 = 0</formula>
    </cfRule>
    <cfRule type="expression" dxfId="1571" priority="126">
      <formula>$K$64 &lt; 0</formula>
    </cfRule>
  </conditionalFormatting>
  <conditionalFormatting sqref="M42:O43 N64:O64">
    <cfRule type="expression" dxfId="1570" priority="121">
      <formula>$N$64 &gt; 0</formula>
    </cfRule>
    <cfRule type="expression" dxfId="1569" priority="122">
      <formula>$N$64 = 0</formula>
    </cfRule>
    <cfRule type="expression" dxfId="1568" priority="123">
      <formula>$N$64 &lt; 0</formula>
    </cfRule>
  </conditionalFormatting>
  <conditionalFormatting sqref="A71:C90 M71:O90">
    <cfRule type="expression" dxfId="1567" priority="109">
      <formula>AND($N71 &gt; 0, ISNUMBER($N71))</formula>
    </cfRule>
    <cfRule type="expression" dxfId="1566" priority="110">
      <formula>AND($N71 = 0 * ISNUMBER($N71))</formula>
    </cfRule>
    <cfRule type="expression" dxfId="1565" priority="111">
      <formula>AND($N71 &lt; 0, ISNUMBER($N71))</formula>
    </cfRule>
  </conditionalFormatting>
  <conditionalFormatting sqref="A71:F90">
    <cfRule type="expression" dxfId="1564" priority="118">
      <formula>AND($E71 &gt; 0, ISNUMBER($E71))</formula>
    </cfRule>
    <cfRule type="expression" dxfId="1563" priority="119">
      <formula>AND($E71 = 0 * ISNUMBER($E71))</formula>
    </cfRule>
    <cfRule type="expression" dxfId="1562" priority="120">
      <formula>AND($E71 &lt; 0, ISNUMBER($E71))</formula>
    </cfRule>
  </conditionalFormatting>
  <conditionalFormatting sqref="A71:C90 G71:I90">
    <cfRule type="expression" dxfId="1561" priority="115">
      <formula>AND($H71 &gt; 0, ISNUMBER($H71))</formula>
    </cfRule>
    <cfRule type="expression" dxfId="1560" priority="116">
      <formula>AND($H71 = 0 * ISNUMBER($H71))</formula>
    </cfRule>
    <cfRule type="expression" dxfId="1559" priority="117">
      <formula>AND($H71 &lt; 0, ISNUMBER($H71))</formula>
    </cfRule>
  </conditionalFormatting>
  <conditionalFormatting sqref="A71:C90 J71:L90">
    <cfRule type="expression" dxfId="1558" priority="112">
      <formula>AND($K71 &gt; 0, ISNUMBER($K71))</formula>
    </cfRule>
    <cfRule type="expression" dxfId="1557" priority="113">
      <formula>AND($K71 = 0 * ISNUMBER($K71))</formula>
    </cfRule>
    <cfRule type="expression" dxfId="1556" priority="114">
      <formula>AND($K71 &lt; 0, ISNUMBER($K71))</formula>
    </cfRule>
  </conditionalFormatting>
  <conditionalFormatting sqref="D69:F70 E91:F91">
    <cfRule type="expression" dxfId="1555" priority="106">
      <formula>$E$91 &gt; 0</formula>
    </cfRule>
    <cfRule type="expression" dxfId="1554" priority="107">
      <formula>$E$91 = 0</formula>
    </cfRule>
    <cfRule type="expression" dxfId="1553" priority="108">
      <formula>$E$91 &lt; 0</formula>
    </cfRule>
  </conditionalFormatting>
  <conditionalFormatting sqref="G69:I70 H91:I91">
    <cfRule type="expression" dxfId="1552" priority="103">
      <formula>$H$91 &gt; 0</formula>
    </cfRule>
    <cfRule type="expression" dxfId="1551" priority="104">
      <formula>$H$91 = 0</formula>
    </cfRule>
    <cfRule type="expression" dxfId="1550" priority="105">
      <formula>$H$91 &lt; 0</formula>
    </cfRule>
  </conditionalFormatting>
  <conditionalFormatting sqref="J69:L70 K91:L91">
    <cfRule type="expression" dxfId="1549" priority="100">
      <formula>$K$91 &gt; 0</formula>
    </cfRule>
    <cfRule type="expression" dxfId="1548" priority="101">
      <formula>$K$91 = 0</formula>
    </cfRule>
    <cfRule type="expression" dxfId="1547" priority="102">
      <formula>$K$91 &lt; 0</formula>
    </cfRule>
  </conditionalFormatting>
  <conditionalFormatting sqref="M69:O70 N91:O91">
    <cfRule type="expression" dxfId="1546" priority="97">
      <formula>$N$91 &gt; 0</formula>
    </cfRule>
    <cfRule type="expression" dxfId="1545" priority="98">
      <formula>$N$91 = 0</formula>
    </cfRule>
    <cfRule type="expression" dxfId="1544" priority="99">
      <formula>$N$91 &lt; 0</formula>
    </cfRule>
  </conditionalFormatting>
  <conditionalFormatting sqref="A98:C117 M98:O117">
    <cfRule type="expression" dxfId="1543" priority="85">
      <formula>AND($N98 &gt; 0, ISNUMBER($N98))</formula>
    </cfRule>
    <cfRule type="expression" dxfId="1542" priority="86">
      <formula>AND($N98 = 0 * ISNUMBER($N98))</formula>
    </cfRule>
    <cfRule type="expression" dxfId="1541" priority="87">
      <formula>AND($N98 &lt; 0, ISNUMBER($N98))</formula>
    </cfRule>
  </conditionalFormatting>
  <conditionalFormatting sqref="A98:F117">
    <cfRule type="expression" dxfId="1540" priority="94">
      <formula>AND($E98 &gt; 0, ISNUMBER($E98))</formula>
    </cfRule>
    <cfRule type="expression" dxfId="1539" priority="95">
      <formula>AND($E98 = 0 * ISNUMBER($E98))</formula>
    </cfRule>
    <cfRule type="expression" dxfId="1538" priority="96">
      <formula>AND($E98 &lt; 0, ISNUMBER($E98))</formula>
    </cfRule>
  </conditionalFormatting>
  <conditionalFormatting sqref="A98:C117 G98:I117">
    <cfRule type="expression" dxfId="1537" priority="91">
      <formula>AND($H98 &gt; 0, ISNUMBER($H98))</formula>
    </cfRule>
    <cfRule type="expression" dxfId="1536" priority="92">
      <formula>AND($H98 = 0 * ISNUMBER($H98))</formula>
    </cfRule>
    <cfRule type="expression" dxfId="1535" priority="93">
      <formula>AND($H98 &lt; 0, ISNUMBER($H98))</formula>
    </cfRule>
  </conditionalFormatting>
  <conditionalFormatting sqref="A98:C117 J98:L117">
    <cfRule type="expression" dxfId="1534" priority="88">
      <formula>AND($K98 &gt; 0, ISNUMBER($K98))</formula>
    </cfRule>
    <cfRule type="expression" dxfId="1533" priority="89">
      <formula>AND($K98 = 0 * ISNUMBER($K98))</formula>
    </cfRule>
    <cfRule type="expression" dxfId="1532" priority="90">
      <formula>AND($K98 &lt; 0, ISNUMBER($K98))</formula>
    </cfRule>
  </conditionalFormatting>
  <conditionalFormatting sqref="D96:F97 E118:F118">
    <cfRule type="expression" dxfId="1531" priority="82">
      <formula>$E$118 &gt; 0</formula>
    </cfRule>
    <cfRule type="expression" dxfId="1530" priority="83">
      <formula>$E$118 = 0</formula>
    </cfRule>
    <cfRule type="expression" dxfId="1529" priority="84">
      <formula>$E$118 &lt; 0</formula>
    </cfRule>
  </conditionalFormatting>
  <conditionalFormatting sqref="G96:I97 H118:I118">
    <cfRule type="expression" dxfId="1528" priority="79">
      <formula>$H$118 &gt; 0</formula>
    </cfRule>
    <cfRule type="expression" dxfId="1527" priority="80">
      <formula>$H$118 = 0</formula>
    </cfRule>
    <cfRule type="expression" dxfId="1526" priority="81">
      <formula>$H$118 &lt; 0</formula>
    </cfRule>
  </conditionalFormatting>
  <conditionalFormatting sqref="J96:L97 K118:L118">
    <cfRule type="expression" dxfId="1525" priority="76">
      <formula>$K$118 &gt; 0</formula>
    </cfRule>
    <cfRule type="expression" dxfId="1524" priority="77">
      <formula>$K$118 = 0</formula>
    </cfRule>
    <cfRule type="expression" dxfId="1523" priority="78">
      <formula>$K$118 &lt; 0</formula>
    </cfRule>
  </conditionalFormatting>
  <conditionalFormatting sqref="M96:O97 N118:O118">
    <cfRule type="expression" dxfId="1522" priority="73">
      <formula>$N$118 &gt; 0</formula>
    </cfRule>
    <cfRule type="expression" dxfId="1521" priority="74">
      <formula>$N$118 = 0</formula>
    </cfRule>
    <cfRule type="expression" dxfId="1520" priority="75">
      <formula>$N$118 &lt; 0</formula>
    </cfRule>
  </conditionalFormatting>
  <conditionalFormatting sqref="A125:C144 M125:O144">
    <cfRule type="expression" dxfId="1519" priority="61">
      <formula>AND($N125 &gt; 0, ISNUMBER($N125))</formula>
    </cfRule>
    <cfRule type="expression" dxfId="1518" priority="62">
      <formula>AND($N125 = 0 * ISNUMBER($N125))</formula>
    </cfRule>
    <cfRule type="expression" dxfId="1517" priority="63">
      <formula>AND($N125 &lt; 0, ISNUMBER($N125))</formula>
    </cfRule>
  </conditionalFormatting>
  <conditionalFormatting sqref="A125:F144">
    <cfRule type="expression" dxfId="1516" priority="70">
      <formula>AND($E125 &gt; 0, ISNUMBER($E125))</formula>
    </cfRule>
    <cfRule type="expression" dxfId="1515" priority="71">
      <formula>AND($E125 = 0 * ISNUMBER($E125))</formula>
    </cfRule>
    <cfRule type="expression" dxfId="1514" priority="72">
      <formula>AND($E125 &lt; 0, ISNUMBER($E125))</formula>
    </cfRule>
  </conditionalFormatting>
  <conditionalFormatting sqref="A125:C144 G125:I144">
    <cfRule type="expression" dxfId="1513" priority="67">
      <formula>AND($H125 &gt; 0, ISNUMBER($H125))</formula>
    </cfRule>
    <cfRule type="expression" dxfId="1512" priority="68">
      <formula>AND($H125 = 0 * ISNUMBER($H125))</formula>
    </cfRule>
    <cfRule type="expression" dxfId="1511" priority="69">
      <formula>AND($H125 &lt; 0, ISNUMBER($H125))</formula>
    </cfRule>
  </conditionalFormatting>
  <conditionalFormatting sqref="A125:C144 J125:L144">
    <cfRule type="expression" dxfId="1510" priority="64">
      <formula>AND($K125 &gt; 0, ISNUMBER($K125))</formula>
    </cfRule>
    <cfRule type="expression" dxfId="1509" priority="65">
      <formula>AND($K125 = 0 * ISNUMBER($K125))</formula>
    </cfRule>
    <cfRule type="expression" dxfId="1508" priority="66">
      <formula>AND($K125 &lt; 0, ISNUMBER($K125))</formula>
    </cfRule>
  </conditionalFormatting>
  <conditionalFormatting sqref="D123:F124 E145:F145">
    <cfRule type="expression" dxfId="1507" priority="58">
      <formula>$E$145 &gt; 0</formula>
    </cfRule>
    <cfRule type="expression" dxfId="1506" priority="59">
      <formula>$E$145 = 0</formula>
    </cfRule>
    <cfRule type="expression" dxfId="1505" priority="60">
      <formula>$E$145 &lt; 0</formula>
    </cfRule>
  </conditionalFormatting>
  <conditionalFormatting sqref="G123:I124 H145:I145">
    <cfRule type="expression" dxfId="1504" priority="55">
      <formula>$H$145 &gt; 0</formula>
    </cfRule>
    <cfRule type="expression" dxfId="1503" priority="56">
      <formula>$H$145 = 0</formula>
    </cfRule>
    <cfRule type="expression" dxfId="1502" priority="57">
      <formula>$H$145 &lt; 0</formula>
    </cfRule>
  </conditionalFormatting>
  <conditionalFormatting sqref="J123:L124 K145:L145">
    <cfRule type="expression" dxfId="1501" priority="52">
      <formula>$K$145 &gt; 0</formula>
    </cfRule>
    <cfRule type="expression" dxfId="1500" priority="53">
      <formula>$K$145 = 0</formula>
    </cfRule>
    <cfRule type="expression" dxfId="1499" priority="54">
      <formula>$K$145 &lt; 0</formula>
    </cfRule>
  </conditionalFormatting>
  <conditionalFormatting sqref="M123:O124 N145:O145">
    <cfRule type="expression" dxfId="1498" priority="49">
      <formula>$N$145 &gt; 0</formula>
    </cfRule>
    <cfRule type="expression" dxfId="1497" priority="50">
      <formula>$N$145 = 0</formula>
    </cfRule>
    <cfRule type="expression" dxfId="1496" priority="51">
      <formula>$N$145 &lt; 0</formula>
    </cfRule>
  </conditionalFormatting>
  <conditionalFormatting sqref="A152:C171 M152:O171">
    <cfRule type="expression" dxfId="1495" priority="37">
      <formula>AND($N152 &gt; 0, ISNUMBER($N152))</formula>
    </cfRule>
    <cfRule type="expression" dxfId="1494" priority="38">
      <formula>AND($N152 = 0 * ISNUMBER($N152))</formula>
    </cfRule>
    <cfRule type="expression" dxfId="1493" priority="39">
      <formula>AND($N152 &lt; 0, ISNUMBER($N152))</formula>
    </cfRule>
  </conditionalFormatting>
  <conditionalFormatting sqref="A152:F171">
    <cfRule type="expression" dxfId="1492" priority="46">
      <formula>AND($E152 &gt; 0, ISNUMBER($E152))</formula>
    </cfRule>
    <cfRule type="expression" dxfId="1491" priority="47">
      <formula>AND($E152 = 0 * ISNUMBER($E152))</formula>
    </cfRule>
    <cfRule type="expression" dxfId="1490" priority="48">
      <formula>AND($E152 &lt; 0, ISNUMBER($E152))</formula>
    </cfRule>
  </conditionalFormatting>
  <conditionalFormatting sqref="A152:C171 G152:I171">
    <cfRule type="expression" dxfId="1489" priority="43">
      <formula>AND($H152 &gt; 0, ISNUMBER($H152))</formula>
    </cfRule>
    <cfRule type="expression" dxfId="1488" priority="44">
      <formula>AND($H152 = 0 * ISNUMBER($H152))</formula>
    </cfRule>
    <cfRule type="expression" dxfId="1487" priority="45">
      <formula>AND($H152 &lt; 0, ISNUMBER($H152))</formula>
    </cfRule>
  </conditionalFormatting>
  <conditionalFormatting sqref="A152:C171 J152:L171">
    <cfRule type="expression" dxfId="1486" priority="40">
      <formula>AND($K152 &gt; 0, ISNUMBER($K152))</formula>
    </cfRule>
    <cfRule type="expression" dxfId="1485" priority="41">
      <formula>AND($K152 = 0 * ISNUMBER($K152))</formula>
    </cfRule>
    <cfRule type="expression" dxfId="1484" priority="42">
      <formula>AND($K152 &lt; 0, ISNUMBER($K152))</formula>
    </cfRule>
  </conditionalFormatting>
  <conditionalFormatting sqref="D150:F151 E172:F172">
    <cfRule type="expression" dxfId="1483" priority="34">
      <formula>$E$172 &gt; 0</formula>
    </cfRule>
    <cfRule type="expression" dxfId="1482" priority="35">
      <formula>$E$172 = 0</formula>
    </cfRule>
    <cfRule type="expression" dxfId="1481" priority="36">
      <formula>$E$172 &lt; 0</formula>
    </cfRule>
  </conditionalFormatting>
  <conditionalFormatting sqref="G150:I151 H172:I172">
    <cfRule type="expression" dxfId="1480" priority="31">
      <formula>$H$172 &gt; 0</formula>
    </cfRule>
    <cfRule type="expression" dxfId="1479" priority="32">
      <formula>$H$172 = 0</formula>
    </cfRule>
    <cfRule type="expression" dxfId="1478" priority="33">
      <formula>$H$172 &lt; 0</formula>
    </cfRule>
  </conditionalFormatting>
  <conditionalFormatting sqref="J150:L151 K172:L172">
    <cfRule type="expression" dxfId="1477" priority="28">
      <formula>$K$172 &gt; 0</formula>
    </cfRule>
    <cfRule type="expression" dxfId="1476" priority="29">
      <formula>$K$172 = 0</formula>
    </cfRule>
    <cfRule type="expression" dxfId="1475" priority="30">
      <formula>$K$172 &lt; 0</formula>
    </cfRule>
  </conditionalFormatting>
  <conditionalFormatting sqref="M150:O151 N172:O172">
    <cfRule type="expression" dxfId="1474" priority="25">
      <formula>$N$172 &gt; 0</formula>
    </cfRule>
    <cfRule type="expression" dxfId="1473" priority="26">
      <formula>$N$172 = 0</formula>
    </cfRule>
    <cfRule type="expression" dxfId="1472" priority="27">
      <formula>$N$172 &lt; 0</formula>
    </cfRule>
  </conditionalFormatting>
  <conditionalFormatting sqref="A179:C198 M179:O198">
    <cfRule type="expression" dxfId="1471" priority="13">
      <formula>AND($N179 &gt; 0, ISNUMBER($N179))</formula>
    </cfRule>
    <cfRule type="expression" dxfId="1470" priority="14">
      <formula>AND($N179 = 0 * ISNUMBER($N179))</formula>
    </cfRule>
    <cfRule type="expression" dxfId="1469" priority="15">
      <formula>AND($N179 &lt; 0, ISNUMBER($N179))</formula>
    </cfRule>
  </conditionalFormatting>
  <conditionalFormatting sqref="A179:F198">
    <cfRule type="expression" dxfId="1468" priority="22">
      <formula>AND($E179 &gt; 0, ISNUMBER($E179))</formula>
    </cfRule>
    <cfRule type="expression" dxfId="1467" priority="23">
      <formula>AND($E179 = 0 * ISNUMBER($E179))</formula>
    </cfRule>
    <cfRule type="expression" dxfId="1466" priority="24">
      <formula>AND($E179 &lt; 0, ISNUMBER($E179))</formula>
    </cfRule>
  </conditionalFormatting>
  <conditionalFormatting sqref="A179:C198 G179:I198">
    <cfRule type="expression" dxfId="1465" priority="19">
      <formula>AND($H179 &gt; 0, ISNUMBER($H179))</formula>
    </cfRule>
    <cfRule type="expression" dxfId="1464" priority="20">
      <formula>AND($H179 = 0 * ISNUMBER($H179))</formula>
    </cfRule>
    <cfRule type="expression" dxfId="1463" priority="21">
      <formula>AND($H179 &lt; 0, ISNUMBER($H179))</formula>
    </cfRule>
  </conditionalFormatting>
  <conditionalFormatting sqref="A179:C198 J179:L198">
    <cfRule type="expression" dxfId="1462" priority="16">
      <formula>AND($K179 &gt; 0, ISNUMBER($K179))</formula>
    </cfRule>
    <cfRule type="expression" dxfId="1461" priority="17">
      <formula>AND($K179 = 0 * ISNUMBER($K179))</formula>
    </cfRule>
    <cfRule type="expression" dxfId="1460" priority="18">
      <formula>AND($K179 &lt; 0, ISNUMBER($K179))</formula>
    </cfRule>
  </conditionalFormatting>
  <conditionalFormatting sqref="D177:F178 E199:F199">
    <cfRule type="expression" dxfId="1459" priority="10">
      <formula>$E$199 &gt; 0</formula>
    </cfRule>
    <cfRule type="expression" dxfId="1458" priority="11">
      <formula>$E$199 = 0</formula>
    </cfRule>
    <cfRule type="expression" dxfId="1457" priority="12">
      <formula>$E$199 &lt; 0</formula>
    </cfRule>
  </conditionalFormatting>
  <conditionalFormatting sqref="G177:I178 H199:I199">
    <cfRule type="expression" dxfId="1456" priority="7">
      <formula>$H$199 &gt; 0</formula>
    </cfRule>
    <cfRule type="expression" dxfId="1455" priority="8">
      <formula>$H$199 = 0</formula>
    </cfRule>
    <cfRule type="expression" dxfId="1454" priority="9">
      <formula>$H$199 &lt; 0</formula>
    </cfRule>
  </conditionalFormatting>
  <conditionalFormatting sqref="J177:L178 K199:L199">
    <cfRule type="expression" dxfId="1453" priority="4">
      <formula>$K$199 &gt; 0</formula>
    </cfRule>
    <cfRule type="expression" dxfId="1452" priority="5">
      <formula>$K$199 = 0</formula>
    </cfRule>
    <cfRule type="expression" dxfId="1451" priority="6">
      <formula>$K$199 &lt; 0</formula>
    </cfRule>
  </conditionalFormatting>
  <conditionalFormatting sqref="M177:O178 N199:O199">
    <cfRule type="expression" dxfId="1450" priority="1">
      <formula>$N$199 &gt; 0</formula>
    </cfRule>
    <cfRule type="expression" dxfId="1449" priority="2">
      <formula>$N$199 = 0</formula>
    </cfRule>
    <cfRule type="expression" dxfId="14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44362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16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2021-06-15(화) 오전 00:00</v>
      </c>
      <c r="C15" s="315"/>
      <c r="D15" s="271" t="str">
        <f>TEXT($G$1, "[$-ko-KR]yyyy-mm-dd(ddd) ") &amp; "오후 14:00"</f>
        <v>2021-06-15(화) 오후 14:00</v>
      </c>
      <c r="E15" s="272"/>
      <c r="F15" s="273"/>
      <c r="G15" s="271" t="str">
        <f>TEXT($G$1, "[$-ko-KR]yyyy-mm-dd(ddd) ") &amp; "오후 19:00"</f>
        <v>2021-06-15(화) 오후 19:00</v>
      </c>
      <c r="H15" s="272"/>
      <c r="I15" s="273"/>
      <c r="J15" s="271" t="str">
        <f>TEXT($G$1, "[$-ko-KR]yyyy-mm-dd(ddd) ") &amp; "오후 21:00"</f>
        <v>2021-06-15(화) 오후 21:00</v>
      </c>
      <c r="K15" s="272"/>
      <c r="L15" s="273"/>
      <c r="M15" s="271" t="str">
        <f>TEXT($G$1+1, "[$-ko-KR]yyyy-mm-dd(ddd) ") &amp; "오전 00:00"</f>
        <v>2021-06-16(수)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74"/>
      <c r="R19" s="274"/>
      <c r="S19" s="274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74"/>
      <c r="R20" s="274"/>
      <c r="S20" s="274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74"/>
      <c r="R21" s="274"/>
      <c r="S21" s="274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74"/>
      <c r="R22" s="274"/>
      <c r="S22" s="274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74"/>
      <c r="R23" s="274"/>
      <c r="S23" s="274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74"/>
      <c r="R24" s="274"/>
      <c r="S24" s="274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83"/>
      <c r="R26" s="284"/>
      <c r="S26" s="285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86"/>
      <c r="R27" s="287"/>
      <c r="S27" s="288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89"/>
      <c r="R28" s="290"/>
      <c r="S28" s="291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74"/>
      <c r="R29" s="274"/>
      <c r="S29" s="274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69"/>
      <c r="R30" s="269"/>
      <c r="S30" s="269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16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2021-06-15(화) 오전 00:00</v>
      </c>
      <c r="C42" s="312"/>
      <c r="D42" s="271" t="str">
        <f>TEXT($G$1, "[$-ko-KR]yyyy-mm-dd(ddd) ") &amp; "오후 14:00"</f>
        <v>2021-06-15(화) 오후 14:00</v>
      </c>
      <c r="E42" s="272"/>
      <c r="F42" s="273"/>
      <c r="G42" s="271" t="str">
        <f>TEXT($G$1, "[$-ko-KR]yyyy-mm-dd(ddd) ") &amp; "오후 19:00"</f>
        <v>2021-06-15(화) 오후 19:00</v>
      </c>
      <c r="H42" s="272"/>
      <c r="I42" s="273"/>
      <c r="J42" s="271" t="str">
        <f>TEXT($G$1, "[$-ko-KR]yyyy-mm-dd(ddd) ") &amp; "오후 21:00"</f>
        <v>2021-06-15(화) 오후 21:00</v>
      </c>
      <c r="K42" s="272"/>
      <c r="L42" s="273"/>
      <c r="M42" s="271" t="str">
        <f>TEXT($G$1+1, "[$-ko-KR]yyyy-mm-dd(ddd) ") &amp; "오전 00:00"</f>
        <v>2021-06-16(수)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69"/>
      <c r="R44" s="269"/>
      <c r="S44" s="269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69"/>
      <c r="R45" s="269"/>
      <c r="S45" s="269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74"/>
      <c r="R46" s="274"/>
      <c r="S46" s="274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74"/>
      <c r="R47" s="274"/>
      <c r="S47" s="274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74"/>
      <c r="R48" s="274"/>
      <c r="S48" s="274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74"/>
      <c r="R49" s="274"/>
      <c r="S49" s="274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74"/>
      <c r="R50" s="274"/>
      <c r="S50" s="274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74"/>
      <c r="R51" s="274"/>
      <c r="S51" s="274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83"/>
      <c r="R53" s="284"/>
      <c r="S53" s="285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86"/>
      <c r="R54" s="287"/>
      <c r="S54" s="288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89"/>
      <c r="R55" s="290"/>
      <c r="S55" s="291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74"/>
      <c r="R56" s="274"/>
      <c r="S56" s="274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69"/>
      <c r="R57" s="269"/>
      <c r="S57" s="269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69"/>
      <c r="R58" s="269"/>
      <c r="S58" s="269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74"/>
      <c r="R59" s="274"/>
      <c r="S59" s="274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74"/>
      <c r="R60" s="274"/>
      <c r="S60" s="274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74"/>
      <c r="R61" s="274"/>
      <c r="S61" s="274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96"/>
      <c r="R62" s="297"/>
      <c r="S62" s="298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16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2021-06-15(화) 오전 00:00</v>
      </c>
      <c r="C69" s="312"/>
      <c r="D69" s="271" t="str">
        <f>TEXT($G$1, "[$-ko-KR]yyyy-mm-dd(ddd) ") &amp; "오후 14:00"</f>
        <v>2021-06-15(화) 오후 14:00</v>
      </c>
      <c r="E69" s="272"/>
      <c r="F69" s="273"/>
      <c r="G69" s="271" t="str">
        <f>TEXT($G$1, "[$-ko-KR]yyyy-mm-dd(ddd) ") &amp; "오후 19:00"</f>
        <v>2021-06-15(화) 오후 19:00</v>
      </c>
      <c r="H69" s="272"/>
      <c r="I69" s="273"/>
      <c r="J69" s="271" t="str">
        <f>TEXT($G$1, "[$-ko-KR]yyyy-mm-dd(ddd) ") &amp; "오후 21:00"</f>
        <v>2021-06-15(화) 오후 21:00</v>
      </c>
      <c r="K69" s="272"/>
      <c r="L69" s="273"/>
      <c r="M69" s="271" t="str">
        <f>TEXT($G$1+1, "[$-ko-KR]yyyy-mm-dd(ddd) ") &amp; "오전 00:00"</f>
        <v>2021-06-16(수)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9"/>
      <c r="R71" s="269"/>
      <c r="S71" s="269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69"/>
      <c r="R72" s="269"/>
      <c r="S72" s="269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74"/>
      <c r="R73" s="274"/>
      <c r="S73" s="274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74"/>
      <c r="R74" s="274"/>
      <c r="S74" s="274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74"/>
      <c r="R75" s="274"/>
      <c r="S75" s="274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74"/>
      <c r="R76" s="274"/>
      <c r="S76" s="274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74"/>
      <c r="R77" s="274"/>
      <c r="S77" s="274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74"/>
      <c r="R78" s="274"/>
      <c r="S78" s="274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83"/>
      <c r="R80" s="284"/>
      <c r="S80" s="285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86"/>
      <c r="R81" s="287"/>
      <c r="S81" s="288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89"/>
      <c r="R82" s="290"/>
      <c r="S82" s="291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74"/>
      <c r="R83" s="274"/>
      <c r="S83" s="274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69"/>
      <c r="R84" s="269"/>
      <c r="S84" s="269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69"/>
      <c r="R85" s="269"/>
      <c r="S85" s="269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74"/>
      <c r="R86" s="274"/>
      <c r="S86" s="274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74"/>
      <c r="R87" s="274"/>
      <c r="S87" s="274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74"/>
      <c r="R88" s="274"/>
      <c r="S88" s="274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96"/>
      <c r="R89" s="297"/>
      <c r="S89" s="298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16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2021-06-15(화) 오전 00:00</v>
      </c>
      <c r="C96" s="312"/>
      <c r="D96" s="271" t="str">
        <f>TEXT($G$1, "[$-ko-KR]yyyy-mm-dd(ddd) ") &amp; "오후 14:00"</f>
        <v>2021-06-15(화) 오후 14:00</v>
      </c>
      <c r="E96" s="272"/>
      <c r="F96" s="273"/>
      <c r="G96" s="271" t="str">
        <f>TEXT($G$1, "[$-ko-KR]yyyy-mm-dd(ddd) ") &amp; "오후 19:00"</f>
        <v>2021-06-15(화) 오후 19:00</v>
      </c>
      <c r="H96" s="272"/>
      <c r="I96" s="273"/>
      <c r="J96" s="271" t="str">
        <f>TEXT($G$1, "[$-ko-KR]yyyy-mm-dd(ddd) ") &amp; "오후 21:00"</f>
        <v>2021-06-15(화) 오후 21:00</v>
      </c>
      <c r="K96" s="272"/>
      <c r="L96" s="273"/>
      <c r="M96" s="271" t="str">
        <f>TEXT($G$1+1, "[$-ko-KR]yyyy-mm-dd(ddd) ") &amp; "오전 00:00"</f>
        <v>2021-06-16(수)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69"/>
      <c r="R98" s="269"/>
      <c r="S98" s="269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69"/>
      <c r="R99" s="269"/>
      <c r="S99" s="269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74"/>
      <c r="R100" s="274"/>
      <c r="S100" s="274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74"/>
      <c r="R101" s="274"/>
      <c r="S101" s="274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74"/>
      <c r="R102" s="274"/>
      <c r="S102" s="274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74"/>
      <c r="R103" s="274"/>
      <c r="S103" s="274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74"/>
      <c r="R104" s="274"/>
      <c r="S104" s="274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74"/>
      <c r="R105" s="274"/>
      <c r="S105" s="274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83"/>
      <c r="R107" s="284"/>
      <c r="S107" s="285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86"/>
      <c r="R108" s="287"/>
      <c r="S108" s="288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89"/>
      <c r="R109" s="290"/>
      <c r="S109" s="291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74"/>
      <c r="R110" s="274"/>
      <c r="S110" s="274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69"/>
      <c r="R111" s="269"/>
      <c r="S111" s="269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69"/>
      <c r="R112" s="269"/>
      <c r="S112" s="269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74"/>
      <c r="R113" s="274"/>
      <c r="S113" s="274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74"/>
      <c r="R114" s="274"/>
      <c r="S114" s="274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74"/>
      <c r="R115" s="274"/>
      <c r="S115" s="274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96"/>
      <c r="R116" s="297"/>
      <c r="S116" s="298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16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2021-06-15(화) 오전 00:00</v>
      </c>
      <c r="C123" s="312"/>
      <c r="D123" s="271" t="str">
        <f>TEXT($G$1, "[$-ko-KR]yyyy-mm-dd(ddd) ") &amp; "오후 14:00"</f>
        <v>2021-06-15(화) 오후 14:00</v>
      </c>
      <c r="E123" s="272"/>
      <c r="F123" s="273"/>
      <c r="G123" s="271" t="str">
        <f>TEXT($G$1, "[$-ko-KR]yyyy-mm-dd(ddd) ") &amp; "오후 19:00"</f>
        <v>2021-06-15(화) 오후 19:00</v>
      </c>
      <c r="H123" s="272"/>
      <c r="I123" s="273"/>
      <c r="J123" s="271" t="str">
        <f>TEXT($G$1, "[$-ko-KR]yyyy-mm-dd(ddd) ") &amp; "오후 21:00"</f>
        <v>2021-06-15(화) 오후 21:00</v>
      </c>
      <c r="K123" s="272"/>
      <c r="L123" s="273"/>
      <c r="M123" s="271" t="str">
        <f>TEXT($G$1+1, "[$-ko-KR]yyyy-mm-dd(ddd) ") &amp; "오전 00:00"</f>
        <v>2021-06-16(수)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69"/>
      <c r="R125" s="269"/>
      <c r="S125" s="269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69"/>
      <c r="R126" s="269"/>
      <c r="S126" s="269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74"/>
      <c r="R127" s="274"/>
      <c r="S127" s="274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74"/>
      <c r="R128" s="274"/>
      <c r="S128" s="274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74"/>
      <c r="R129" s="274"/>
      <c r="S129" s="274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74"/>
      <c r="R130" s="274"/>
      <c r="S130" s="274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74"/>
      <c r="R131" s="274"/>
      <c r="S131" s="274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74"/>
      <c r="R132" s="274"/>
      <c r="S132" s="274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83"/>
      <c r="R134" s="284"/>
      <c r="S134" s="285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86"/>
      <c r="R135" s="287"/>
      <c r="S135" s="288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89"/>
      <c r="R136" s="290"/>
      <c r="S136" s="291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74"/>
      <c r="R137" s="274"/>
      <c r="S137" s="274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69"/>
      <c r="R138" s="269"/>
      <c r="S138" s="269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69"/>
      <c r="R139" s="269"/>
      <c r="S139" s="269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74"/>
      <c r="R140" s="274"/>
      <c r="S140" s="274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74"/>
      <c r="R141" s="274"/>
      <c r="S141" s="274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74"/>
      <c r="R142" s="274"/>
      <c r="S142" s="274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96"/>
      <c r="R143" s="297"/>
      <c r="S143" s="298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16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2021-06-15(화) 오전 00:00</v>
      </c>
      <c r="C150" s="312"/>
      <c r="D150" s="271" t="str">
        <f>TEXT($G$1, "[$-ko-KR]yyyy-mm-dd(ddd) ") &amp; "오후 14:00"</f>
        <v>2021-06-15(화) 오후 14:00</v>
      </c>
      <c r="E150" s="272"/>
      <c r="F150" s="273"/>
      <c r="G150" s="271" t="str">
        <f>TEXT($G$1, "[$-ko-KR]yyyy-mm-dd(ddd) ") &amp; "오후 19:00"</f>
        <v>2021-06-15(화) 오후 19:00</v>
      </c>
      <c r="H150" s="272"/>
      <c r="I150" s="273"/>
      <c r="J150" s="271" t="str">
        <f>TEXT($G$1, "[$-ko-KR]yyyy-mm-dd(ddd) ") &amp; "오후 21:00"</f>
        <v>2021-06-15(화) 오후 21:00</v>
      </c>
      <c r="K150" s="272"/>
      <c r="L150" s="273"/>
      <c r="M150" s="271" t="str">
        <f>TEXT($G$1+1, "[$-ko-KR]yyyy-mm-dd(ddd) ") &amp; "오전 00:00"</f>
        <v>2021-06-16(수)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69"/>
      <c r="R152" s="269"/>
      <c r="S152" s="269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69"/>
      <c r="R153" s="269"/>
      <c r="S153" s="269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74"/>
      <c r="R154" s="274"/>
      <c r="S154" s="274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74"/>
      <c r="R155" s="274"/>
      <c r="S155" s="274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74"/>
      <c r="R156" s="274"/>
      <c r="S156" s="274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74"/>
      <c r="R157" s="274"/>
      <c r="S157" s="274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74"/>
      <c r="R158" s="274"/>
      <c r="S158" s="274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74"/>
      <c r="R159" s="274"/>
      <c r="S159" s="274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83"/>
      <c r="R161" s="284"/>
      <c r="S161" s="285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86"/>
      <c r="R162" s="287"/>
      <c r="S162" s="288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89"/>
      <c r="R163" s="290"/>
      <c r="S163" s="291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74"/>
      <c r="R164" s="274"/>
      <c r="S164" s="274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69"/>
      <c r="R165" s="269"/>
      <c r="S165" s="269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69"/>
      <c r="R166" s="269"/>
      <c r="S166" s="269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74"/>
      <c r="R167" s="274"/>
      <c r="S167" s="274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74"/>
      <c r="R168" s="274"/>
      <c r="S168" s="274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74"/>
      <c r="R169" s="274"/>
      <c r="S169" s="274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96"/>
      <c r="R170" s="297"/>
      <c r="S170" s="298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16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2021-06-15(화) 오전 00:00</v>
      </c>
      <c r="C177" s="312"/>
      <c r="D177" s="271" t="str">
        <f>TEXT($G$1, "[$-ko-KR]yyyy-mm-dd(ddd) ") &amp; "오후 14:00"</f>
        <v>2021-06-15(화) 오후 14:00</v>
      </c>
      <c r="E177" s="272"/>
      <c r="F177" s="273"/>
      <c r="G177" s="271" t="str">
        <f>TEXT($G$1, "[$-ko-KR]yyyy-mm-dd(ddd) ") &amp; "오후 19:00"</f>
        <v>2021-06-15(화) 오후 19:00</v>
      </c>
      <c r="H177" s="272"/>
      <c r="I177" s="273"/>
      <c r="J177" s="271" t="str">
        <f>TEXT($G$1, "[$-ko-KR]yyyy-mm-dd(ddd) ") &amp; "오후 21:00"</f>
        <v>2021-06-15(화) 오후 21:00</v>
      </c>
      <c r="K177" s="272"/>
      <c r="L177" s="273"/>
      <c r="M177" s="271" t="str">
        <f>TEXT($G$1+1, "[$-ko-KR]yyyy-mm-dd(ddd) ") &amp; "오전 00:00"</f>
        <v>2021-06-16(수)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69"/>
      <c r="R179" s="269"/>
      <c r="S179" s="269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69"/>
      <c r="R180" s="269"/>
      <c r="S180" s="269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74"/>
      <c r="R181" s="274"/>
      <c r="S181" s="274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74"/>
      <c r="R182" s="274"/>
      <c r="S182" s="274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74"/>
      <c r="R183" s="274"/>
      <c r="S183" s="274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74"/>
      <c r="R184" s="274"/>
      <c r="S184" s="274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4"/>
      <c r="R185" s="274"/>
      <c r="S185" s="274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74"/>
      <c r="R186" s="274"/>
      <c r="S186" s="274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83"/>
      <c r="R188" s="284"/>
      <c r="S188" s="285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86"/>
      <c r="R189" s="287"/>
      <c r="S189" s="288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89"/>
      <c r="R190" s="290"/>
      <c r="S190" s="291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74"/>
      <c r="R191" s="274"/>
      <c r="S191" s="274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69"/>
      <c r="R192" s="269"/>
      <c r="S192" s="269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69"/>
      <c r="R193" s="269"/>
      <c r="S193" s="269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74"/>
      <c r="R194" s="274"/>
      <c r="S194" s="274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74"/>
      <c r="R195" s="274"/>
      <c r="S195" s="274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74"/>
      <c r="R196" s="274"/>
      <c r="S196" s="274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96"/>
      <c r="R197" s="297"/>
      <c r="S197" s="298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302"/>
      <c r="R199" s="303"/>
      <c r="S199" s="3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37" priority="157">
      <formula>AND($N17 &gt; 0, ISNUMBER($N17))</formula>
    </cfRule>
    <cfRule type="expression" dxfId="1436" priority="158">
      <formula>AND($N17 = 0 * ISNUMBER($N17))</formula>
    </cfRule>
    <cfRule type="expression" dxfId="1435" priority="159">
      <formula>AND($N17 &lt; 0, ISNUMBER($N17))</formula>
    </cfRule>
  </conditionalFormatting>
  <conditionalFormatting sqref="A17:F36">
    <cfRule type="expression" dxfId="1434" priority="166">
      <formula>AND($E17 &gt; 0, ISNUMBER($E17))</formula>
    </cfRule>
    <cfRule type="expression" dxfId="1433" priority="167">
      <formula>AND($E17 = 0 * ISNUMBER($E17))</formula>
    </cfRule>
    <cfRule type="expression" dxfId="1432" priority="168">
      <formula>AND($E17 &lt; 0, ISNUMBER($E17))</formula>
    </cfRule>
  </conditionalFormatting>
  <conditionalFormatting sqref="A17:C36 G17:I36">
    <cfRule type="expression" dxfId="1431" priority="163">
      <formula>AND($H17 &gt; 0, ISNUMBER($H17))</formula>
    </cfRule>
    <cfRule type="expression" dxfId="1430" priority="164">
      <formula>AND($H17 = 0 * ISNUMBER($H17))</formula>
    </cfRule>
    <cfRule type="expression" dxfId="1429" priority="165">
      <formula>AND($H17 &lt; 0, ISNUMBER($H17))</formula>
    </cfRule>
  </conditionalFormatting>
  <conditionalFormatting sqref="A17:C36 J17:L36">
    <cfRule type="expression" dxfId="1428" priority="160">
      <formula>AND($K17 &gt; 0, ISNUMBER($K17))</formula>
    </cfRule>
    <cfRule type="expression" dxfId="1427" priority="161">
      <formula>AND($K17 = 0 * ISNUMBER($K17))</formula>
    </cfRule>
    <cfRule type="expression" dxfId="1426" priority="162">
      <formula>AND($K17 &lt; 0, ISNUMBER($K17))</formula>
    </cfRule>
  </conditionalFormatting>
  <conditionalFormatting sqref="D15:F16 E37:F37">
    <cfRule type="expression" dxfId="1425" priority="154">
      <formula>$E$37 &gt; 0</formula>
    </cfRule>
    <cfRule type="expression" dxfId="1424" priority="155">
      <formula>$E$37 = 0</formula>
    </cfRule>
    <cfRule type="expression" dxfId="1423" priority="156">
      <formula>$E$37 &lt; 0</formula>
    </cfRule>
  </conditionalFormatting>
  <conditionalFormatting sqref="G15:I16 H37:I37">
    <cfRule type="expression" dxfId="1422" priority="151">
      <formula>$H$37 &gt; 0</formula>
    </cfRule>
    <cfRule type="expression" dxfId="1421" priority="152">
      <formula>$H$37 = 0</formula>
    </cfRule>
    <cfRule type="expression" dxfId="1420" priority="153">
      <formula>$H$37 &lt; 0</formula>
    </cfRule>
  </conditionalFormatting>
  <conditionalFormatting sqref="J15:L16 K37:L37">
    <cfRule type="expression" dxfId="1419" priority="148">
      <formula>$K$37 &gt; 0</formula>
    </cfRule>
    <cfRule type="expression" dxfId="1418" priority="149">
      <formula>$K$37 = 0</formula>
    </cfRule>
    <cfRule type="expression" dxfId="1417" priority="150">
      <formula>$K$37 &lt; 0</formula>
    </cfRule>
  </conditionalFormatting>
  <conditionalFormatting sqref="M15:O16 N37:O37">
    <cfRule type="expression" dxfId="1416" priority="145">
      <formula>$N$37 &gt; 0</formula>
    </cfRule>
    <cfRule type="expression" dxfId="1415" priority="146">
      <formula>$N$37 = 0</formula>
    </cfRule>
    <cfRule type="expression" dxfId="1414" priority="147">
      <formula>$N$37 &lt; 0</formula>
    </cfRule>
  </conditionalFormatting>
  <conditionalFormatting sqref="A44:C63 M44:O63">
    <cfRule type="expression" dxfId="1413" priority="133">
      <formula>AND($N44 &gt; 0, ISNUMBER($N44))</formula>
    </cfRule>
    <cfRule type="expression" dxfId="1412" priority="134">
      <formula>AND($N44 = 0 * ISNUMBER($N44))</formula>
    </cfRule>
    <cfRule type="expression" dxfId="1411" priority="135">
      <formula>AND($N44 &lt; 0, ISNUMBER($N44))</formula>
    </cfRule>
  </conditionalFormatting>
  <conditionalFormatting sqref="A44:F63">
    <cfRule type="expression" dxfId="1410" priority="142">
      <formula>AND($E44 &gt; 0, ISNUMBER($E44))</formula>
    </cfRule>
    <cfRule type="expression" dxfId="1409" priority="143">
      <formula>AND($E44 = 0 * ISNUMBER($E44))</formula>
    </cfRule>
    <cfRule type="expression" dxfId="1408" priority="144">
      <formula>AND($E44 &lt; 0, ISNUMBER($E44))</formula>
    </cfRule>
  </conditionalFormatting>
  <conditionalFormatting sqref="A44:C63 G44:I63">
    <cfRule type="expression" dxfId="1407" priority="139">
      <formula>AND($H44 &gt; 0, ISNUMBER($H44))</formula>
    </cfRule>
    <cfRule type="expression" dxfId="1406" priority="140">
      <formula>AND($H44 = 0 * ISNUMBER($H44))</formula>
    </cfRule>
    <cfRule type="expression" dxfId="1405" priority="141">
      <formula>AND($H44 &lt; 0, ISNUMBER($H44))</formula>
    </cfRule>
  </conditionalFormatting>
  <conditionalFormatting sqref="A44:C63 J44:L63">
    <cfRule type="expression" dxfId="1404" priority="136">
      <formula>AND($K44 &gt; 0, ISNUMBER($K44))</formula>
    </cfRule>
    <cfRule type="expression" dxfId="1403" priority="137">
      <formula>AND($K44 = 0 * ISNUMBER($K44))</formula>
    </cfRule>
    <cfRule type="expression" dxfId="1402" priority="138">
      <formula>AND($K44 &lt; 0, ISNUMBER($K44))</formula>
    </cfRule>
  </conditionalFormatting>
  <conditionalFormatting sqref="D42:F43 E64:F64">
    <cfRule type="expression" dxfId="1401" priority="130">
      <formula>$E$64 &gt; 0</formula>
    </cfRule>
    <cfRule type="expression" dxfId="1400" priority="131">
      <formula>$E$64 = 0</formula>
    </cfRule>
    <cfRule type="expression" dxfId="1399" priority="132">
      <formula>$E$64 &lt; 0</formula>
    </cfRule>
  </conditionalFormatting>
  <conditionalFormatting sqref="G42:I43 H64:I64">
    <cfRule type="expression" dxfId="1398" priority="127">
      <formula>$H$64 &gt; 0</formula>
    </cfRule>
    <cfRule type="expression" dxfId="1397" priority="128">
      <formula>$H$64 = 0</formula>
    </cfRule>
    <cfRule type="expression" dxfId="1396" priority="129">
      <formula>$H$64 &lt; 0</formula>
    </cfRule>
  </conditionalFormatting>
  <conditionalFormatting sqref="J42:L43 K64:L64">
    <cfRule type="expression" dxfId="1395" priority="124">
      <formula>$K$64 &gt; 0</formula>
    </cfRule>
    <cfRule type="expression" dxfId="1394" priority="125">
      <formula>$K$64 = 0</formula>
    </cfRule>
    <cfRule type="expression" dxfId="1393" priority="126">
      <formula>$K$64 &lt; 0</formula>
    </cfRule>
  </conditionalFormatting>
  <conditionalFormatting sqref="M42:O43 N64:O64">
    <cfRule type="expression" dxfId="1392" priority="121">
      <formula>$N$64 &gt; 0</formula>
    </cfRule>
    <cfRule type="expression" dxfId="1391" priority="122">
      <formula>$N$64 = 0</formula>
    </cfRule>
    <cfRule type="expression" dxfId="1390" priority="123">
      <formula>$N$64 &lt; 0</formula>
    </cfRule>
  </conditionalFormatting>
  <conditionalFormatting sqref="A71:C90 M71:O90">
    <cfRule type="expression" dxfId="1389" priority="109">
      <formula>AND($N71 &gt; 0, ISNUMBER($N71))</formula>
    </cfRule>
    <cfRule type="expression" dxfId="1388" priority="110">
      <formula>AND($N71 = 0 * ISNUMBER($N71))</formula>
    </cfRule>
    <cfRule type="expression" dxfId="1387" priority="111">
      <formula>AND($N71 &lt; 0, ISNUMBER($N71))</formula>
    </cfRule>
  </conditionalFormatting>
  <conditionalFormatting sqref="A71:F90">
    <cfRule type="expression" dxfId="1386" priority="118">
      <formula>AND($E71 &gt; 0, ISNUMBER($E71))</formula>
    </cfRule>
    <cfRule type="expression" dxfId="1385" priority="119">
      <formula>AND($E71 = 0 * ISNUMBER($E71))</formula>
    </cfRule>
    <cfRule type="expression" dxfId="1384" priority="120">
      <formula>AND($E71 &lt; 0, ISNUMBER($E71))</formula>
    </cfRule>
  </conditionalFormatting>
  <conditionalFormatting sqref="A71:C90 G71:I90">
    <cfRule type="expression" dxfId="1383" priority="115">
      <formula>AND($H71 &gt; 0, ISNUMBER($H71))</formula>
    </cfRule>
    <cfRule type="expression" dxfId="1382" priority="116">
      <formula>AND($H71 = 0 * ISNUMBER($H71))</formula>
    </cfRule>
    <cfRule type="expression" dxfId="1381" priority="117">
      <formula>AND($H71 &lt; 0, ISNUMBER($H71))</formula>
    </cfRule>
  </conditionalFormatting>
  <conditionalFormatting sqref="A71:C90 J71:L90">
    <cfRule type="expression" dxfId="1380" priority="112">
      <formula>AND($K71 &gt; 0, ISNUMBER($K71))</formula>
    </cfRule>
    <cfRule type="expression" dxfId="1379" priority="113">
      <formula>AND($K71 = 0 * ISNUMBER($K71))</formula>
    </cfRule>
    <cfRule type="expression" dxfId="1378" priority="114">
      <formula>AND($K71 &lt; 0, ISNUMBER($K71))</formula>
    </cfRule>
  </conditionalFormatting>
  <conditionalFormatting sqref="D69:F70 E91:F91">
    <cfRule type="expression" dxfId="1377" priority="106">
      <formula>$E$91 &gt; 0</formula>
    </cfRule>
    <cfRule type="expression" dxfId="1376" priority="107">
      <formula>$E$91 = 0</formula>
    </cfRule>
    <cfRule type="expression" dxfId="1375" priority="108">
      <formula>$E$91 &lt; 0</formula>
    </cfRule>
  </conditionalFormatting>
  <conditionalFormatting sqref="G69:I70 H91:I91">
    <cfRule type="expression" dxfId="1374" priority="103">
      <formula>$H$91 &gt; 0</formula>
    </cfRule>
    <cfRule type="expression" dxfId="1373" priority="104">
      <formula>$H$91 = 0</formula>
    </cfRule>
    <cfRule type="expression" dxfId="1372" priority="105">
      <formula>$H$91 &lt; 0</formula>
    </cfRule>
  </conditionalFormatting>
  <conditionalFormatting sqref="J69:L70 K91:L91">
    <cfRule type="expression" dxfId="1371" priority="100">
      <formula>$K$91 &gt; 0</formula>
    </cfRule>
    <cfRule type="expression" dxfId="1370" priority="101">
      <formula>$K$91 = 0</formula>
    </cfRule>
    <cfRule type="expression" dxfId="1369" priority="102">
      <formula>$K$91 &lt; 0</formula>
    </cfRule>
  </conditionalFormatting>
  <conditionalFormatting sqref="M69:O70 N91:O91">
    <cfRule type="expression" dxfId="1368" priority="97">
      <formula>$N$91 &gt; 0</formula>
    </cfRule>
    <cfRule type="expression" dxfId="1367" priority="98">
      <formula>$N$91 = 0</formula>
    </cfRule>
    <cfRule type="expression" dxfId="1366" priority="99">
      <formula>$N$91 &lt; 0</formula>
    </cfRule>
  </conditionalFormatting>
  <conditionalFormatting sqref="A98:C117 M98:O117">
    <cfRule type="expression" dxfId="1365" priority="85">
      <formula>AND($N98 &gt; 0, ISNUMBER($N98))</formula>
    </cfRule>
    <cfRule type="expression" dxfId="1364" priority="86">
      <formula>AND($N98 = 0 * ISNUMBER($N98))</formula>
    </cfRule>
    <cfRule type="expression" dxfId="1363" priority="87">
      <formula>AND($N98 &lt; 0, ISNUMBER($N98))</formula>
    </cfRule>
  </conditionalFormatting>
  <conditionalFormatting sqref="A98:F117">
    <cfRule type="expression" dxfId="1362" priority="94">
      <formula>AND($E98 &gt; 0, ISNUMBER($E98))</formula>
    </cfRule>
    <cfRule type="expression" dxfId="1361" priority="95">
      <formula>AND($E98 = 0 * ISNUMBER($E98))</formula>
    </cfRule>
    <cfRule type="expression" dxfId="1360" priority="96">
      <formula>AND($E98 &lt; 0, ISNUMBER($E98))</formula>
    </cfRule>
  </conditionalFormatting>
  <conditionalFormatting sqref="A98:C117 G98:I117">
    <cfRule type="expression" dxfId="1359" priority="91">
      <formula>AND($H98 &gt; 0, ISNUMBER($H98))</formula>
    </cfRule>
    <cfRule type="expression" dxfId="1358" priority="92">
      <formula>AND($H98 = 0 * ISNUMBER($H98))</formula>
    </cfRule>
    <cfRule type="expression" dxfId="1357" priority="93">
      <formula>AND($H98 &lt; 0, ISNUMBER($H98))</formula>
    </cfRule>
  </conditionalFormatting>
  <conditionalFormatting sqref="A98:C117 J98:L117">
    <cfRule type="expression" dxfId="1356" priority="88">
      <formula>AND($K98 &gt; 0, ISNUMBER($K98))</formula>
    </cfRule>
    <cfRule type="expression" dxfId="1355" priority="89">
      <formula>AND($K98 = 0 * ISNUMBER($K98))</formula>
    </cfRule>
    <cfRule type="expression" dxfId="1354" priority="90">
      <formula>AND($K98 &lt; 0, ISNUMBER($K98))</formula>
    </cfRule>
  </conditionalFormatting>
  <conditionalFormatting sqref="D96:F97 E118:F118">
    <cfRule type="expression" dxfId="1353" priority="82">
      <formula>$E$118 &gt; 0</formula>
    </cfRule>
    <cfRule type="expression" dxfId="1352" priority="83">
      <formula>$E$118 = 0</formula>
    </cfRule>
    <cfRule type="expression" dxfId="1351" priority="84">
      <formula>$E$118 &lt; 0</formula>
    </cfRule>
  </conditionalFormatting>
  <conditionalFormatting sqref="G96:I97 H118:I118">
    <cfRule type="expression" dxfId="1350" priority="79">
      <formula>$H$118 &gt; 0</formula>
    </cfRule>
    <cfRule type="expression" dxfId="1349" priority="80">
      <formula>$H$118 = 0</formula>
    </cfRule>
    <cfRule type="expression" dxfId="1348" priority="81">
      <formula>$H$118 &lt; 0</formula>
    </cfRule>
  </conditionalFormatting>
  <conditionalFormatting sqref="J96:L97 K118:L118">
    <cfRule type="expression" dxfId="1347" priority="76">
      <formula>$K$118 &gt; 0</formula>
    </cfRule>
    <cfRule type="expression" dxfId="1346" priority="77">
      <formula>$K$118 = 0</formula>
    </cfRule>
    <cfRule type="expression" dxfId="1345" priority="78">
      <formula>$K$118 &lt; 0</formula>
    </cfRule>
  </conditionalFormatting>
  <conditionalFormatting sqref="M96:O97 N118:O118">
    <cfRule type="expression" dxfId="1344" priority="73">
      <formula>$N$118 &gt; 0</formula>
    </cfRule>
    <cfRule type="expression" dxfId="1343" priority="74">
      <formula>$N$118 = 0</formula>
    </cfRule>
    <cfRule type="expression" dxfId="1342" priority="75">
      <formula>$N$118 &lt; 0</formula>
    </cfRule>
  </conditionalFormatting>
  <conditionalFormatting sqref="A125:C144 M125:O144">
    <cfRule type="expression" dxfId="1341" priority="61">
      <formula>AND($N125 &gt; 0, ISNUMBER($N125))</formula>
    </cfRule>
    <cfRule type="expression" dxfId="1340" priority="62">
      <formula>AND($N125 = 0 * ISNUMBER($N125))</formula>
    </cfRule>
    <cfRule type="expression" dxfId="1339" priority="63">
      <formula>AND($N125 &lt; 0, ISNUMBER($N125))</formula>
    </cfRule>
  </conditionalFormatting>
  <conditionalFormatting sqref="A125:F144">
    <cfRule type="expression" dxfId="1338" priority="70">
      <formula>AND($E125 &gt; 0, ISNUMBER($E125))</formula>
    </cfRule>
    <cfRule type="expression" dxfId="1337" priority="71">
      <formula>AND($E125 = 0 * ISNUMBER($E125))</formula>
    </cfRule>
    <cfRule type="expression" dxfId="1336" priority="72">
      <formula>AND($E125 &lt; 0, ISNUMBER($E125))</formula>
    </cfRule>
  </conditionalFormatting>
  <conditionalFormatting sqref="A125:C144 G125:I144">
    <cfRule type="expression" dxfId="1335" priority="67">
      <formula>AND($H125 &gt; 0, ISNUMBER($H125))</formula>
    </cfRule>
    <cfRule type="expression" dxfId="1334" priority="68">
      <formula>AND($H125 = 0 * ISNUMBER($H125))</formula>
    </cfRule>
    <cfRule type="expression" dxfId="1333" priority="69">
      <formula>AND($H125 &lt; 0, ISNUMBER($H125))</formula>
    </cfRule>
  </conditionalFormatting>
  <conditionalFormatting sqref="A125:C144 J125:L144">
    <cfRule type="expression" dxfId="1332" priority="64">
      <formula>AND($K125 &gt; 0, ISNUMBER($K125))</formula>
    </cfRule>
    <cfRule type="expression" dxfId="1331" priority="65">
      <formula>AND($K125 = 0 * ISNUMBER($K125))</formula>
    </cfRule>
    <cfRule type="expression" dxfId="1330" priority="66">
      <formula>AND($K125 &lt; 0, ISNUMBER($K125))</formula>
    </cfRule>
  </conditionalFormatting>
  <conditionalFormatting sqref="D123:F124 E145:F145">
    <cfRule type="expression" dxfId="1329" priority="58">
      <formula>$E$145 &gt; 0</formula>
    </cfRule>
    <cfRule type="expression" dxfId="1328" priority="59">
      <formula>$E$145 = 0</formula>
    </cfRule>
    <cfRule type="expression" dxfId="1327" priority="60">
      <formula>$E$145 &lt; 0</formula>
    </cfRule>
  </conditionalFormatting>
  <conditionalFormatting sqref="G123:I124 H145:I145">
    <cfRule type="expression" dxfId="1326" priority="55">
      <formula>$H$145 &gt; 0</formula>
    </cfRule>
    <cfRule type="expression" dxfId="1325" priority="56">
      <formula>$H$145 = 0</formula>
    </cfRule>
    <cfRule type="expression" dxfId="1324" priority="57">
      <formula>$H$145 &lt; 0</formula>
    </cfRule>
  </conditionalFormatting>
  <conditionalFormatting sqref="J123:L124 K145:L145">
    <cfRule type="expression" dxfId="1323" priority="52">
      <formula>$K$145 &gt; 0</formula>
    </cfRule>
    <cfRule type="expression" dxfId="1322" priority="53">
      <formula>$K$145 = 0</formula>
    </cfRule>
    <cfRule type="expression" dxfId="1321" priority="54">
      <formula>$K$145 &lt; 0</formula>
    </cfRule>
  </conditionalFormatting>
  <conditionalFormatting sqref="M123:O124 N145:O145">
    <cfRule type="expression" dxfId="1320" priority="49">
      <formula>$N$145 &gt; 0</formula>
    </cfRule>
    <cfRule type="expression" dxfId="1319" priority="50">
      <formula>$N$145 = 0</formula>
    </cfRule>
    <cfRule type="expression" dxfId="1318" priority="51">
      <formula>$N$145 &lt; 0</formula>
    </cfRule>
  </conditionalFormatting>
  <conditionalFormatting sqref="A152:C171 M152:O171">
    <cfRule type="expression" dxfId="1317" priority="37">
      <formula>AND($N152 &gt; 0, ISNUMBER($N152))</formula>
    </cfRule>
    <cfRule type="expression" dxfId="1316" priority="38">
      <formula>AND($N152 = 0 * ISNUMBER($N152))</formula>
    </cfRule>
    <cfRule type="expression" dxfId="1315" priority="39">
      <formula>AND($N152 &lt; 0, ISNUMBER($N152))</formula>
    </cfRule>
  </conditionalFormatting>
  <conditionalFormatting sqref="A152:F171">
    <cfRule type="expression" dxfId="1314" priority="46">
      <formula>AND($E152 &gt; 0, ISNUMBER($E152))</formula>
    </cfRule>
    <cfRule type="expression" dxfId="1313" priority="47">
      <formula>AND($E152 = 0 * ISNUMBER($E152))</formula>
    </cfRule>
    <cfRule type="expression" dxfId="1312" priority="48">
      <formula>AND($E152 &lt; 0, ISNUMBER($E152))</formula>
    </cfRule>
  </conditionalFormatting>
  <conditionalFormatting sqref="A152:C171 G152:I171">
    <cfRule type="expression" dxfId="1311" priority="43">
      <formula>AND($H152 &gt; 0, ISNUMBER($H152))</formula>
    </cfRule>
    <cfRule type="expression" dxfId="1310" priority="44">
      <formula>AND($H152 = 0 * ISNUMBER($H152))</formula>
    </cfRule>
    <cfRule type="expression" dxfId="1309" priority="45">
      <formula>AND($H152 &lt; 0, ISNUMBER($H152))</formula>
    </cfRule>
  </conditionalFormatting>
  <conditionalFormatting sqref="A152:C171 J152:L171">
    <cfRule type="expression" dxfId="1308" priority="40">
      <formula>AND($K152 &gt; 0, ISNUMBER($K152))</formula>
    </cfRule>
    <cfRule type="expression" dxfId="1307" priority="41">
      <formula>AND($K152 = 0 * ISNUMBER($K152))</formula>
    </cfRule>
    <cfRule type="expression" dxfId="1306" priority="42">
      <formula>AND($K152 &lt; 0, ISNUMBER($K152))</formula>
    </cfRule>
  </conditionalFormatting>
  <conditionalFormatting sqref="D150:F151 E172:F172">
    <cfRule type="expression" dxfId="1305" priority="34">
      <formula>$E$172 &gt; 0</formula>
    </cfRule>
    <cfRule type="expression" dxfId="1304" priority="35">
      <formula>$E$172 = 0</formula>
    </cfRule>
    <cfRule type="expression" dxfId="1303" priority="36">
      <formula>$E$172 &lt; 0</formula>
    </cfRule>
  </conditionalFormatting>
  <conditionalFormatting sqref="G150:I151 H172:I172">
    <cfRule type="expression" dxfId="1302" priority="31">
      <formula>$H$172 &gt; 0</formula>
    </cfRule>
    <cfRule type="expression" dxfId="1301" priority="32">
      <formula>$H$172 = 0</formula>
    </cfRule>
    <cfRule type="expression" dxfId="1300" priority="33">
      <formula>$H$172 &lt; 0</formula>
    </cfRule>
  </conditionalFormatting>
  <conditionalFormatting sqref="J150:L151 K172:L172">
    <cfRule type="expression" dxfId="1299" priority="28">
      <formula>$K$172 &gt; 0</formula>
    </cfRule>
    <cfRule type="expression" dxfId="1298" priority="29">
      <formula>$K$172 = 0</formula>
    </cfRule>
    <cfRule type="expression" dxfId="1297" priority="30">
      <formula>$K$172 &lt; 0</formula>
    </cfRule>
  </conditionalFormatting>
  <conditionalFormatting sqref="M150:O151 N172:O172">
    <cfRule type="expression" dxfId="1296" priority="25">
      <formula>$N$172 &gt; 0</formula>
    </cfRule>
    <cfRule type="expression" dxfId="1295" priority="26">
      <formula>$N$172 = 0</formula>
    </cfRule>
    <cfRule type="expression" dxfId="1294" priority="27">
      <formula>$N$172 &lt; 0</formula>
    </cfRule>
  </conditionalFormatting>
  <conditionalFormatting sqref="A179:C198 M179:O198">
    <cfRule type="expression" dxfId="1293" priority="13">
      <formula>AND($N179 &gt; 0, ISNUMBER($N179))</formula>
    </cfRule>
    <cfRule type="expression" dxfId="1292" priority="14">
      <formula>AND($N179 = 0 * ISNUMBER($N179))</formula>
    </cfRule>
    <cfRule type="expression" dxfId="1291" priority="15">
      <formula>AND($N179 &lt; 0, ISNUMBER($N179))</formula>
    </cfRule>
  </conditionalFormatting>
  <conditionalFormatting sqref="A179:F198">
    <cfRule type="expression" dxfId="1290" priority="22">
      <formula>AND($E179 &gt; 0, ISNUMBER($E179))</formula>
    </cfRule>
    <cfRule type="expression" dxfId="1289" priority="23">
      <formula>AND($E179 = 0 * ISNUMBER($E179))</formula>
    </cfRule>
    <cfRule type="expression" dxfId="1288" priority="24">
      <formula>AND($E179 &lt; 0, ISNUMBER($E179))</formula>
    </cfRule>
  </conditionalFormatting>
  <conditionalFormatting sqref="A179:C198 G179:I198">
    <cfRule type="expression" dxfId="1287" priority="19">
      <formula>AND($H179 &gt; 0, ISNUMBER($H179))</formula>
    </cfRule>
    <cfRule type="expression" dxfId="1286" priority="20">
      <formula>AND($H179 = 0 * ISNUMBER($H179))</formula>
    </cfRule>
    <cfRule type="expression" dxfId="1285" priority="21">
      <formula>AND($H179 &lt; 0, ISNUMBER($H179))</formula>
    </cfRule>
  </conditionalFormatting>
  <conditionalFormatting sqref="A179:C198 J179:L198">
    <cfRule type="expression" dxfId="1284" priority="16">
      <formula>AND($K179 &gt; 0, ISNUMBER($K179))</formula>
    </cfRule>
    <cfRule type="expression" dxfId="1283" priority="17">
      <formula>AND($K179 = 0 * ISNUMBER($K179))</formula>
    </cfRule>
    <cfRule type="expression" dxfId="1282" priority="18">
      <formula>AND($K179 &lt; 0, ISNUMBER($K179))</formula>
    </cfRule>
  </conditionalFormatting>
  <conditionalFormatting sqref="D177:F178 E199:F199">
    <cfRule type="expression" dxfId="1281" priority="10">
      <formula>$E$199 &gt; 0</formula>
    </cfRule>
    <cfRule type="expression" dxfId="1280" priority="11">
      <formula>$E$199 = 0</formula>
    </cfRule>
    <cfRule type="expression" dxfId="1279" priority="12">
      <formula>$E$199 &lt; 0</formula>
    </cfRule>
  </conditionalFormatting>
  <conditionalFormatting sqref="G177:I178 H199:I199">
    <cfRule type="expression" dxfId="1278" priority="7">
      <formula>$H$199 &gt; 0</formula>
    </cfRule>
    <cfRule type="expression" dxfId="1277" priority="8">
      <formula>$H$199 = 0</formula>
    </cfRule>
    <cfRule type="expression" dxfId="1276" priority="9">
      <formula>$H$199 &lt; 0</formula>
    </cfRule>
  </conditionalFormatting>
  <conditionalFormatting sqref="J177:L178 K199:L199">
    <cfRule type="expression" dxfId="1275" priority="4">
      <formula>$K$199 &gt; 0</formula>
    </cfRule>
    <cfRule type="expression" dxfId="1274" priority="5">
      <formula>$K$199 = 0</formula>
    </cfRule>
    <cfRule type="expression" dxfId="1273" priority="6">
      <formula>$K$199 &lt; 0</formula>
    </cfRule>
  </conditionalFormatting>
  <conditionalFormatting sqref="M177:O178 N199:O199">
    <cfRule type="expression" dxfId="1272" priority="1">
      <formula>$N$199 &gt; 0</formula>
    </cfRule>
    <cfRule type="expression" dxfId="1271" priority="2">
      <formula>$N$199 = 0</formula>
    </cfRule>
    <cfRule type="expression" dxfId="12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44363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20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2021-06-16(수) 오전 00:00</v>
      </c>
      <c r="C15" s="315"/>
      <c r="D15" s="271" t="str">
        <f>TEXT($G$1, "[$-ko-KR]yyyy-mm-dd(ddd) ") &amp; "오후 14:00"</f>
        <v>2021-06-16(수) 오후 14:00</v>
      </c>
      <c r="E15" s="272"/>
      <c r="F15" s="273"/>
      <c r="G15" s="271" t="str">
        <f>TEXT($G$1, "[$-ko-KR]yyyy-mm-dd(ddd) ") &amp; "오후 19:00"</f>
        <v>2021-06-16(수) 오후 19:00</v>
      </c>
      <c r="H15" s="272"/>
      <c r="I15" s="273"/>
      <c r="J15" s="271" t="str">
        <f>TEXT($G$1, "[$-ko-KR]yyyy-mm-dd(ddd) ") &amp; "오후 21:00"</f>
        <v>2021-06-16(수) 오후 21:00</v>
      </c>
      <c r="K15" s="272"/>
      <c r="L15" s="273"/>
      <c r="M15" s="271" t="str">
        <f>TEXT($G$1+1, "[$-ko-KR]yyyy-mm-dd(ddd) ") &amp; "오전 00:00"</f>
        <v>2021-06-17(목)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74"/>
      <c r="R19" s="274"/>
      <c r="S19" s="274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74"/>
      <c r="R20" s="274"/>
      <c r="S20" s="274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4"/>
      <c r="R21" s="274"/>
      <c r="S21" s="27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20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2021-06-16(수) 오전 00:00</v>
      </c>
      <c r="C42" s="312"/>
      <c r="D42" s="271" t="str">
        <f>TEXT($G$1, "[$-ko-KR]yyyy-mm-dd(ddd) ") &amp; "오후 14:00"</f>
        <v>2021-06-16(수) 오후 14:00</v>
      </c>
      <c r="E42" s="272"/>
      <c r="F42" s="273"/>
      <c r="G42" s="271" t="str">
        <f>TEXT($G$1, "[$-ko-KR]yyyy-mm-dd(ddd) ") &amp; "오후 19:00"</f>
        <v>2021-06-16(수) 오후 19:00</v>
      </c>
      <c r="H42" s="272"/>
      <c r="I42" s="273"/>
      <c r="J42" s="271" t="str">
        <f>TEXT($G$1, "[$-ko-KR]yyyy-mm-dd(ddd) ") &amp; "오후 21:00"</f>
        <v>2021-06-16(수) 오후 21:00</v>
      </c>
      <c r="K42" s="272"/>
      <c r="L42" s="273"/>
      <c r="M42" s="271" t="str">
        <f>TEXT($G$1+1, "[$-ko-KR]yyyy-mm-dd(ddd) ") &amp; "오전 00:00"</f>
        <v>2021-06-17(목)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69"/>
      <c r="R44" s="269"/>
      <c r="S44" s="269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69"/>
      <c r="R45" s="269"/>
      <c r="S45" s="269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74"/>
      <c r="R46" s="274"/>
      <c r="S46" s="274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74"/>
      <c r="R47" s="274"/>
      <c r="S47" s="274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74"/>
      <c r="R48" s="274"/>
      <c r="S48" s="274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74"/>
      <c r="R49" s="274"/>
      <c r="S49" s="274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74"/>
      <c r="R50" s="274"/>
      <c r="S50" s="274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74"/>
      <c r="R51" s="274"/>
      <c r="S51" s="274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83"/>
      <c r="R53" s="284"/>
      <c r="S53" s="285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86"/>
      <c r="R54" s="287"/>
      <c r="S54" s="288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89"/>
      <c r="R55" s="290"/>
      <c r="S55" s="291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74"/>
      <c r="R56" s="274"/>
      <c r="S56" s="274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69"/>
      <c r="R57" s="269"/>
      <c r="S57" s="269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69"/>
      <c r="R58" s="269"/>
      <c r="S58" s="269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74"/>
      <c r="R59" s="274"/>
      <c r="S59" s="274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74"/>
      <c r="R60" s="274"/>
      <c r="S60" s="274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74"/>
      <c r="R61" s="274"/>
      <c r="S61" s="274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96"/>
      <c r="R62" s="297"/>
      <c r="S62" s="298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20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2021-06-16(수) 오전 00:00</v>
      </c>
      <c r="C69" s="312"/>
      <c r="D69" s="271" t="str">
        <f>TEXT($G$1, "[$-ko-KR]yyyy-mm-dd(ddd) ") &amp; "오후 14:00"</f>
        <v>2021-06-16(수) 오후 14:00</v>
      </c>
      <c r="E69" s="272"/>
      <c r="F69" s="273"/>
      <c r="G69" s="271" t="str">
        <f>TEXT($G$1, "[$-ko-KR]yyyy-mm-dd(ddd) ") &amp; "오후 19:00"</f>
        <v>2021-06-16(수) 오후 19:00</v>
      </c>
      <c r="H69" s="272"/>
      <c r="I69" s="273"/>
      <c r="J69" s="271" t="str">
        <f>TEXT($G$1, "[$-ko-KR]yyyy-mm-dd(ddd) ") &amp; "오후 21:00"</f>
        <v>2021-06-16(수) 오후 21:00</v>
      </c>
      <c r="K69" s="272"/>
      <c r="L69" s="273"/>
      <c r="M69" s="271" t="str">
        <f>TEXT($G$1+1, "[$-ko-KR]yyyy-mm-dd(ddd) ") &amp; "오전 00:00"</f>
        <v>2021-06-17(목)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69"/>
      <c r="R71" s="269"/>
      <c r="S71" s="269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69"/>
      <c r="R72" s="269"/>
      <c r="S72" s="269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74"/>
      <c r="R73" s="274"/>
      <c r="S73" s="274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74"/>
      <c r="R74" s="274"/>
      <c r="S74" s="274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74"/>
      <c r="R75" s="274"/>
      <c r="S75" s="274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74"/>
      <c r="R76" s="274"/>
      <c r="S76" s="274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74"/>
      <c r="R77" s="274"/>
      <c r="S77" s="274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74"/>
      <c r="R78" s="274"/>
      <c r="S78" s="274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83"/>
      <c r="R80" s="284"/>
      <c r="S80" s="285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86"/>
      <c r="R81" s="287"/>
      <c r="S81" s="288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89"/>
      <c r="R82" s="290"/>
      <c r="S82" s="291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74"/>
      <c r="R83" s="274"/>
      <c r="S83" s="274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69"/>
      <c r="R84" s="269"/>
      <c r="S84" s="269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69"/>
      <c r="R85" s="269"/>
      <c r="S85" s="269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74"/>
      <c r="R86" s="274"/>
      <c r="S86" s="274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74"/>
      <c r="R87" s="274"/>
      <c r="S87" s="274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74"/>
      <c r="R88" s="274"/>
      <c r="S88" s="274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96"/>
      <c r="R89" s="297"/>
      <c r="S89" s="298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20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2021-06-16(수) 오전 00:00</v>
      </c>
      <c r="C96" s="312"/>
      <c r="D96" s="271" t="str">
        <f>TEXT($G$1, "[$-ko-KR]yyyy-mm-dd(ddd) ") &amp; "오후 14:00"</f>
        <v>2021-06-16(수) 오후 14:00</v>
      </c>
      <c r="E96" s="272"/>
      <c r="F96" s="273"/>
      <c r="G96" s="271" t="str">
        <f>TEXT($G$1, "[$-ko-KR]yyyy-mm-dd(ddd) ") &amp; "오후 19:00"</f>
        <v>2021-06-16(수) 오후 19:00</v>
      </c>
      <c r="H96" s="272"/>
      <c r="I96" s="273"/>
      <c r="J96" s="271" t="str">
        <f>TEXT($G$1, "[$-ko-KR]yyyy-mm-dd(ddd) ") &amp; "오후 21:00"</f>
        <v>2021-06-16(수) 오후 21:00</v>
      </c>
      <c r="K96" s="272"/>
      <c r="L96" s="273"/>
      <c r="M96" s="271" t="str">
        <f>TEXT($G$1+1, "[$-ko-KR]yyyy-mm-dd(ddd) ") &amp; "오전 00:00"</f>
        <v>2021-06-17(목)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69"/>
      <c r="R98" s="269"/>
      <c r="S98" s="269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69"/>
      <c r="R99" s="269"/>
      <c r="S99" s="269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74"/>
      <c r="R100" s="274"/>
      <c r="S100" s="274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74"/>
      <c r="R101" s="274"/>
      <c r="S101" s="274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74"/>
      <c r="R102" s="274"/>
      <c r="S102" s="274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74"/>
      <c r="R103" s="274"/>
      <c r="S103" s="274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74"/>
      <c r="R104" s="274"/>
      <c r="S104" s="274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74"/>
      <c r="R105" s="274"/>
      <c r="S105" s="274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83"/>
      <c r="R107" s="284"/>
      <c r="S107" s="285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86"/>
      <c r="R108" s="287"/>
      <c r="S108" s="288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89"/>
      <c r="R109" s="290"/>
      <c r="S109" s="291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74"/>
      <c r="R110" s="274"/>
      <c r="S110" s="274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69"/>
      <c r="R111" s="269"/>
      <c r="S111" s="269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69"/>
      <c r="R112" s="269"/>
      <c r="S112" s="269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74"/>
      <c r="R113" s="274"/>
      <c r="S113" s="274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74"/>
      <c r="R114" s="274"/>
      <c r="S114" s="274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74"/>
      <c r="R115" s="274"/>
      <c r="S115" s="274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96"/>
      <c r="R116" s="297"/>
      <c r="S116" s="298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20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2021-06-16(수) 오전 00:00</v>
      </c>
      <c r="C123" s="312"/>
      <c r="D123" s="271" t="str">
        <f>TEXT($G$1, "[$-ko-KR]yyyy-mm-dd(ddd) ") &amp; "오후 14:00"</f>
        <v>2021-06-16(수) 오후 14:00</v>
      </c>
      <c r="E123" s="272"/>
      <c r="F123" s="273"/>
      <c r="G123" s="271" t="str">
        <f>TEXT($G$1, "[$-ko-KR]yyyy-mm-dd(ddd) ") &amp; "오후 19:00"</f>
        <v>2021-06-16(수) 오후 19:00</v>
      </c>
      <c r="H123" s="272"/>
      <c r="I123" s="273"/>
      <c r="J123" s="271" t="str">
        <f>TEXT($G$1, "[$-ko-KR]yyyy-mm-dd(ddd) ") &amp; "오후 21:00"</f>
        <v>2021-06-16(수) 오후 21:00</v>
      </c>
      <c r="K123" s="272"/>
      <c r="L123" s="273"/>
      <c r="M123" s="271" t="str">
        <f>TEXT($G$1+1, "[$-ko-KR]yyyy-mm-dd(ddd) ") &amp; "오전 00:00"</f>
        <v>2021-06-17(목)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69"/>
      <c r="R125" s="269"/>
      <c r="S125" s="269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69"/>
      <c r="R126" s="269"/>
      <c r="S126" s="269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74"/>
      <c r="R127" s="274"/>
      <c r="S127" s="274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74"/>
      <c r="R128" s="274"/>
      <c r="S128" s="274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74"/>
      <c r="R129" s="274"/>
      <c r="S129" s="274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74"/>
      <c r="R130" s="274"/>
      <c r="S130" s="274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74"/>
      <c r="R131" s="274"/>
      <c r="S131" s="274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74"/>
      <c r="R132" s="274"/>
      <c r="S132" s="274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83"/>
      <c r="R134" s="284"/>
      <c r="S134" s="285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86"/>
      <c r="R135" s="287"/>
      <c r="S135" s="288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89"/>
      <c r="R136" s="290"/>
      <c r="S136" s="291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74"/>
      <c r="R137" s="274"/>
      <c r="S137" s="274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69"/>
      <c r="R138" s="269"/>
      <c r="S138" s="269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69"/>
      <c r="R139" s="269"/>
      <c r="S139" s="269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74"/>
      <c r="R140" s="274"/>
      <c r="S140" s="274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74"/>
      <c r="R141" s="274"/>
      <c r="S141" s="274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74"/>
      <c r="R142" s="274"/>
      <c r="S142" s="274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96"/>
      <c r="R143" s="297"/>
      <c r="S143" s="298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20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2021-06-16(수) 오전 00:00</v>
      </c>
      <c r="C150" s="312"/>
      <c r="D150" s="271" t="str">
        <f>TEXT($G$1, "[$-ko-KR]yyyy-mm-dd(ddd) ") &amp; "오후 14:00"</f>
        <v>2021-06-16(수) 오후 14:00</v>
      </c>
      <c r="E150" s="272"/>
      <c r="F150" s="273"/>
      <c r="G150" s="271" t="str">
        <f>TEXT($G$1, "[$-ko-KR]yyyy-mm-dd(ddd) ") &amp; "오후 19:00"</f>
        <v>2021-06-16(수) 오후 19:00</v>
      </c>
      <c r="H150" s="272"/>
      <c r="I150" s="273"/>
      <c r="J150" s="271" t="str">
        <f>TEXT($G$1, "[$-ko-KR]yyyy-mm-dd(ddd) ") &amp; "오후 21:00"</f>
        <v>2021-06-16(수) 오후 21:00</v>
      </c>
      <c r="K150" s="272"/>
      <c r="L150" s="273"/>
      <c r="M150" s="271" t="str">
        <f>TEXT($G$1+1, "[$-ko-KR]yyyy-mm-dd(ddd) ") &amp; "오전 00:00"</f>
        <v>2021-06-17(목)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69"/>
      <c r="R152" s="269"/>
      <c r="S152" s="269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69"/>
      <c r="R153" s="269"/>
      <c r="S153" s="269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74"/>
      <c r="R154" s="274"/>
      <c r="S154" s="274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74"/>
      <c r="R155" s="274"/>
      <c r="S155" s="274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74"/>
      <c r="R156" s="274"/>
      <c r="S156" s="274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74"/>
      <c r="R157" s="274"/>
      <c r="S157" s="274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74"/>
      <c r="R158" s="274"/>
      <c r="S158" s="274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74"/>
      <c r="R159" s="274"/>
      <c r="S159" s="274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83"/>
      <c r="R161" s="284"/>
      <c r="S161" s="285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86"/>
      <c r="R162" s="287"/>
      <c r="S162" s="288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89"/>
      <c r="R163" s="290"/>
      <c r="S163" s="291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74"/>
      <c r="R164" s="274"/>
      <c r="S164" s="274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69"/>
      <c r="R165" s="269"/>
      <c r="S165" s="269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69"/>
      <c r="R166" s="269"/>
      <c r="S166" s="269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74"/>
      <c r="R167" s="274"/>
      <c r="S167" s="274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74"/>
      <c r="R168" s="274"/>
      <c r="S168" s="274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74"/>
      <c r="R169" s="274"/>
      <c r="S169" s="274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96"/>
      <c r="R170" s="297"/>
      <c r="S170" s="298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20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2021-06-16(수) 오전 00:00</v>
      </c>
      <c r="C177" s="312"/>
      <c r="D177" s="271" t="str">
        <f>TEXT($G$1, "[$-ko-KR]yyyy-mm-dd(ddd) ") &amp; "오후 14:00"</f>
        <v>2021-06-16(수) 오후 14:00</v>
      </c>
      <c r="E177" s="272"/>
      <c r="F177" s="273"/>
      <c r="G177" s="271" t="str">
        <f>TEXT($G$1, "[$-ko-KR]yyyy-mm-dd(ddd) ") &amp; "오후 19:00"</f>
        <v>2021-06-16(수) 오후 19:00</v>
      </c>
      <c r="H177" s="272"/>
      <c r="I177" s="273"/>
      <c r="J177" s="271" t="str">
        <f>TEXT($G$1, "[$-ko-KR]yyyy-mm-dd(ddd) ") &amp; "오후 21:00"</f>
        <v>2021-06-16(수) 오후 21:00</v>
      </c>
      <c r="K177" s="272"/>
      <c r="L177" s="273"/>
      <c r="M177" s="271" t="str">
        <f>TEXT($G$1+1, "[$-ko-KR]yyyy-mm-dd(ddd) ") &amp; "오전 00:00"</f>
        <v>2021-06-17(목)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69"/>
      <c r="R179" s="269"/>
      <c r="S179" s="269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69"/>
      <c r="R180" s="269"/>
      <c r="S180" s="269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74"/>
      <c r="R181" s="274"/>
      <c r="S181" s="274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74"/>
      <c r="R182" s="274"/>
      <c r="S182" s="274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74"/>
      <c r="R183" s="274"/>
      <c r="S183" s="274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74"/>
      <c r="R184" s="274"/>
      <c r="S184" s="274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74"/>
      <c r="R185" s="274"/>
      <c r="S185" s="274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74"/>
      <c r="R186" s="274"/>
      <c r="S186" s="274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83"/>
      <c r="R188" s="284"/>
      <c r="S188" s="285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86"/>
      <c r="R189" s="287"/>
      <c r="S189" s="288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89"/>
      <c r="R190" s="290"/>
      <c r="S190" s="291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74"/>
      <c r="R191" s="274"/>
      <c r="S191" s="274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69"/>
      <c r="R192" s="269"/>
      <c r="S192" s="269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69"/>
      <c r="R193" s="269"/>
      <c r="S193" s="269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74"/>
      <c r="R194" s="274"/>
      <c r="S194" s="274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74"/>
      <c r="R195" s="274"/>
      <c r="S195" s="274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74"/>
      <c r="R196" s="274"/>
      <c r="S196" s="274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96"/>
      <c r="R197" s="297"/>
      <c r="S197" s="298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302"/>
      <c r="R199" s="303"/>
      <c r="S199" s="30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59" priority="157">
      <formula>AND($N17 &gt; 0, ISNUMBER($N17))</formula>
    </cfRule>
    <cfRule type="expression" dxfId="1258" priority="158">
      <formula>AND($N17 = 0 * ISNUMBER($N17))</formula>
    </cfRule>
    <cfRule type="expression" dxfId="1257" priority="159">
      <formula>AND($N17 &lt; 0, ISNUMBER($N17))</formula>
    </cfRule>
  </conditionalFormatting>
  <conditionalFormatting sqref="A17:F36">
    <cfRule type="expression" dxfId="1256" priority="166">
      <formula>AND($E17 &gt; 0, ISNUMBER($E17))</formula>
    </cfRule>
    <cfRule type="expression" dxfId="1255" priority="167">
      <formula>AND($E17 = 0 * ISNUMBER($E17))</formula>
    </cfRule>
    <cfRule type="expression" dxfId="1254" priority="168">
      <formula>AND($E17 &lt; 0, ISNUMBER($E17))</formula>
    </cfRule>
  </conditionalFormatting>
  <conditionalFormatting sqref="A17:C36 G17:I36">
    <cfRule type="expression" dxfId="1253" priority="163">
      <formula>AND($H17 &gt; 0, ISNUMBER($H17))</formula>
    </cfRule>
    <cfRule type="expression" dxfId="1252" priority="164">
      <formula>AND($H17 = 0 * ISNUMBER($H17))</formula>
    </cfRule>
    <cfRule type="expression" dxfId="1251" priority="165">
      <formula>AND($H17 &lt; 0, ISNUMBER($H17))</formula>
    </cfRule>
  </conditionalFormatting>
  <conditionalFormatting sqref="A17:C36 J17:L36">
    <cfRule type="expression" dxfId="1250" priority="160">
      <formula>AND($K17 &gt; 0, ISNUMBER($K17))</formula>
    </cfRule>
    <cfRule type="expression" dxfId="1249" priority="161">
      <formula>AND($K17 = 0 * ISNUMBER($K17))</formula>
    </cfRule>
    <cfRule type="expression" dxfId="1248" priority="162">
      <formula>AND($K17 &lt; 0, ISNUMBER($K17))</formula>
    </cfRule>
  </conditionalFormatting>
  <conditionalFormatting sqref="D15:F16 E37:F37">
    <cfRule type="expression" dxfId="1247" priority="154">
      <formula>$E$37 &gt; 0</formula>
    </cfRule>
    <cfRule type="expression" dxfId="1246" priority="155">
      <formula>$E$37 = 0</formula>
    </cfRule>
    <cfRule type="expression" dxfId="1245" priority="156">
      <formula>$E$37 &lt; 0</formula>
    </cfRule>
  </conditionalFormatting>
  <conditionalFormatting sqref="G15:I16 H37:I37">
    <cfRule type="expression" dxfId="1244" priority="151">
      <formula>$H$37 &gt; 0</formula>
    </cfRule>
    <cfRule type="expression" dxfId="1243" priority="152">
      <formula>$H$37 = 0</formula>
    </cfRule>
    <cfRule type="expression" dxfId="1242" priority="153">
      <formula>$H$37 &lt; 0</formula>
    </cfRule>
  </conditionalFormatting>
  <conditionalFormatting sqref="J15:L16 K37:L37">
    <cfRule type="expression" dxfId="1241" priority="148">
      <formula>$K$37 &gt; 0</formula>
    </cfRule>
    <cfRule type="expression" dxfId="1240" priority="149">
      <formula>$K$37 = 0</formula>
    </cfRule>
    <cfRule type="expression" dxfId="1239" priority="150">
      <formula>$K$37 &lt; 0</formula>
    </cfRule>
  </conditionalFormatting>
  <conditionalFormatting sqref="M15:O16 N37:O37">
    <cfRule type="expression" dxfId="1238" priority="145">
      <formula>$N$37 &gt; 0</formula>
    </cfRule>
    <cfRule type="expression" dxfId="1237" priority="146">
      <formula>$N$37 = 0</formula>
    </cfRule>
    <cfRule type="expression" dxfId="1236" priority="147">
      <formula>$N$37 &lt; 0</formula>
    </cfRule>
  </conditionalFormatting>
  <conditionalFormatting sqref="A44:C63 M44:O63">
    <cfRule type="expression" dxfId="1235" priority="133">
      <formula>AND($N44 &gt; 0, ISNUMBER($N44))</formula>
    </cfRule>
    <cfRule type="expression" dxfId="1234" priority="134">
      <formula>AND($N44 = 0 * ISNUMBER($N44))</formula>
    </cfRule>
    <cfRule type="expression" dxfId="1233" priority="135">
      <formula>AND($N44 &lt; 0, ISNUMBER($N44))</formula>
    </cfRule>
  </conditionalFormatting>
  <conditionalFormatting sqref="A44:F63">
    <cfRule type="expression" dxfId="1232" priority="142">
      <formula>AND($E44 &gt; 0, ISNUMBER($E44))</formula>
    </cfRule>
    <cfRule type="expression" dxfId="1231" priority="143">
      <formula>AND($E44 = 0 * ISNUMBER($E44))</formula>
    </cfRule>
    <cfRule type="expression" dxfId="1230" priority="144">
      <formula>AND($E44 &lt; 0, ISNUMBER($E44))</formula>
    </cfRule>
  </conditionalFormatting>
  <conditionalFormatting sqref="A44:C63 G44:I63">
    <cfRule type="expression" dxfId="1229" priority="139">
      <formula>AND($H44 &gt; 0, ISNUMBER($H44))</formula>
    </cfRule>
    <cfRule type="expression" dxfId="1228" priority="140">
      <formula>AND($H44 = 0 * ISNUMBER($H44))</formula>
    </cfRule>
    <cfRule type="expression" dxfId="1227" priority="141">
      <formula>AND($H44 &lt; 0, ISNUMBER($H44))</formula>
    </cfRule>
  </conditionalFormatting>
  <conditionalFormatting sqref="A44:C63 J44:L63">
    <cfRule type="expression" dxfId="1226" priority="136">
      <formula>AND($K44 &gt; 0, ISNUMBER($K44))</formula>
    </cfRule>
    <cfRule type="expression" dxfId="1225" priority="137">
      <formula>AND($K44 = 0 * ISNUMBER($K44))</formula>
    </cfRule>
    <cfRule type="expression" dxfId="1224" priority="138">
      <formula>AND($K44 &lt; 0, ISNUMBER($K44))</formula>
    </cfRule>
  </conditionalFormatting>
  <conditionalFormatting sqref="D42:F43 E64:F64">
    <cfRule type="expression" dxfId="1223" priority="130">
      <formula>$E$64 &gt; 0</formula>
    </cfRule>
    <cfRule type="expression" dxfId="1222" priority="131">
      <formula>$E$64 = 0</formula>
    </cfRule>
    <cfRule type="expression" dxfId="1221" priority="132">
      <formula>$E$64 &lt; 0</formula>
    </cfRule>
  </conditionalFormatting>
  <conditionalFormatting sqref="G42:I43 H64:I64">
    <cfRule type="expression" dxfId="1220" priority="127">
      <formula>$H$64 &gt; 0</formula>
    </cfRule>
    <cfRule type="expression" dxfId="1219" priority="128">
      <formula>$H$64 = 0</formula>
    </cfRule>
    <cfRule type="expression" dxfId="1218" priority="129">
      <formula>$H$64 &lt; 0</formula>
    </cfRule>
  </conditionalFormatting>
  <conditionalFormatting sqref="J42:L43 K64:L64">
    <cfRule type="expression" dxfId="1217" priority="124">
      <formula>$K$64 &gt; 0</formula>
    </cfRule>
    <cfRule type="expression" dxfId="1216" priority="125">
      <formula>$K$64 = 0</formula>
    </cfRule>
    <cfRule type="expression" dxfId="1215" priority="126">
      <formula>$K$64 &lt; 0</formula>
    </cfRule>
  </conditionalFormatting>
  <conditionalFormatting sqref="M42:O43 N64:O64">
    <cfRule type="expression" dxfId="1214" priority="121">
      <formula>$N$64 &gt; 0</formula>
    </cfRule>
    <cfRule type="expression" dxfId="1213" priority="122">
      <formula>$N$64 = 0</formula>
    </cfRule>
    <cfRule type="expression" dxfId="1212" priority="123">
      <formula>$N$64 &lt; 0</formula>
    </cfRule>
  </conditionalFormatting>
  <conditionalFormatting sqref="A71:C90 M71:O90">
    <cfRule type="expression" dxfId="1211" priority="109">
      <formula>AND($N71 &gt; 0, ISNUMBER($N71))</formula>
    </cfRule>
    <cfRule type="expression" dxfId="1210" priority="110">
      <formula>AND($N71 = 0 * ISNUMBER($N71))</formula>
    </cfRule>
    <cfRule type="expression" dxfId="1209" priority="111">
      <formula>AND($N71 &lt; 0, ISNUMBER($N71))</formula>
    </cfRule>
  </conditionalFormatting>
  <conditionalFormatting sqref="A71:F90">
    <cfRule type="expression" dxfId="1208" priority="118">
      <formula>AND($E71 &gt; 0, ISNUMBER($E71))</formula>
    </cfRule>
    <cfRule type="expression" dxfId="1207" priority="119">
      <formula>AND($E71 = 0 * ISNUMBER($E71))</formula>
    </cfRule>
    <cfRule type="expression" dxfId="1206" priority="120">
      <formula>AND($E71 &lt; 0, ISNUMBER($E71))</formula>
    </cfRule>
  </conditionalFormatting>
  <conditionalFormatting sqref="A71:C90 G71:I90">
    <cfRule type="expression" dxfId="1205" priority="115">
      <formula>AND($H71 &gt; 0, ISNUMBER($H71))</formula>
    </cfRule>
    <cfRule type="expression" dxfId="1204" priority="116">
      <formula>AND($H71 = 0 * ISNUMBER($H71))</formula>
    </cfRule>
    <cfRule type="expression" dxfId="1203" priority="117">
      <formula>AND($H71 &lt; 0, ISNUMBER($H71))</formula>
    </cfRule>
  </conditionalFormatting>
  <conditionalFormatting sqref="A71:C90 J71:L90">
    <cfRule type="expression" dxfId="1202" priority="112">
      <formula>AND($K71 &gt; 0, ISNUMBER($K71))</formula>
    </cfRule>
    <cfRule type="expression" dxfId="1201" priority="113">
      <formula>AND($K71 = 0 * ISNUMBER($K71))</formula>
    </cfRule>
    <cfRule type="expression" dxfId="1200" priority="114">
      <formula>AND($K71 &lt; 0, ISNUMBER($K71))</formula>
    </cfRule>
  </conditionalFormatting>
  <conditionalFormatting sqref="D69:F70 E91:F91">
    <cfRule type="expression" dxfId="1199" priority="106">
      <formula>$E$91 &gt; 0</formula>
    </cfRule>
    <cfRule type="expression" dxfId="1198" priority="107">
      <formula>$E$91 = 0</formula>
    </cfRule>
    <cfRule type="expression" dxfId="1197" priority="108">
      <formula>$E$91 &lt; 0</formula>
    </cfRule>
  </conditionalFormatting>
  <conditionalFormatting sqref="G69:I70 H91:I91">
    <cfRule type="expression" dxfId="1196" priority="103">
      <formula>$H$91 &gt; 0</formula>
    </cfRule>
    <cfRule type="expression" dxfId="1195" priority="104">
      <formula>$H$91 = 0</formula>
    </cfRule>
    <cfRule type="expression" dxfId="1194" priority="105">
      <formula>$H$91 &lt; 0</formula>
    </cfRule>
  </conditionalFormatting>
  <conditionalFormatting sqref="J69:L70 K91:L91">
    <cfRule type="expression" dxfId="1193" priority="100">
      <formula>$K$91 &gt; 0</formula>
    </cfRule>
    <cfRule type="expression" dxfId="1192" priority="101">
      <formula>$K$91 = 0</formula>
    </cfRule>
    <cfRule type="expression" dxfId="1191" priority="102">
      <formula>$K$91 &lt; 0</formula>
    </cfRule>
  </conditionalFormatting>
  <conditionalFormatting sqref="M69:O70 N91:O91">
    <cfRule type="expression" dxfId="1190" priority="97">
      <formula>$N$91 &gt; 0</formula>
    </cfRule>
    <cfRule type="expression" dxfId="1189" priority="98">
      <formula>$N$91 = 0</formula>
    </cfRule>
    <cfRule type="expression" dxfId="1188" priority="99">
      <formula>$N$91 &lt; 0</formula>
    </cfRule>
  </conditionalFormatting>
  <conditionalFormatting sqref="A98:C117 M98:O117">
    <cfRule type="expression" dxfId="1187" priority="85">
      <formula>AND($N98 &gt; 0, ISNUMBER($N98))</formula>
    </cfRule>
    <cfRule type="expression" dxfId="1186" priority="86">
      <formula>AND($N98 = 0 * ISNUMBER($N98))</formula>
    </cfRule>
    <cfRule type="expression" dxfId="1185" priority="87">
      <formula>AND($N98 &lt; 0, ISNUMBER($N98))</formula>
    </cfRule>
  </conditionalFormatting>
  <conditionalFormatting sqref="A98:F117">
    <cfRule type="expression" dxfId="1184" priority="94">
      <formula>AND($E98 &gt; 0, ISNUMBER($E98))</formula>
    </cfRule>
    <cfRule type="expression" dxfId="1183" priority="95">
      <formula>AND($E98 = 0 * ISNUMBER($E98))</formula>
    </cfRule>
    <cfRule type="expression" dxfId="1182" priority="96">
      <formula>AND($E98 &lt; 0, ISNUMBER($E98))</formula>
    </cfRule>
  </conditionalFormatting>
  <conditionalFormatting sqref="A98:C117 G98:I117">
    <cfRule type="expression" dxfId="1181" priority="91">
      <formula>AND($H98 &gt; 0, ISNUMBER($H98))</formula>
    </cfRule>
    <cfRule type="expression" dxfId="1180" priority="92">
      <formula>AND($H98 = 0 * ISNUMBER($H98))</formula>
    </cfRule>
    <cfRule type="expression" dxfId="1179" priority="93">
      <formula>AND($H98 &lt; 0, ISNUMBER($H98))</formula>
    </cfRule>
  </conditionalFormatting>
  <conditionalFormatting sqref="A98:C117 J98:L117">
    <cfRule type="expression" dxfId="1178" priority="88">
      <formula>AND($K98 &gt; 0, ISNUMBER($K98))</formula>
    </cfRule>
    <cfRule type="expression" dxfId="1177" priority="89">
      <formula>AND($K98 = 0 * ISNUMBER($K98))</formula>
    </cfRule>
    <cfRule type="expression" dxfId="1176" priority="90">
      <formula>AND($K98 &lt; 0, ISNUMBER($K98))</formula>
    </cfRule>
  </conditionalFormatting>
  <conditionalFormatting sqref="D96:F97 E118:F118">
    <cfRule type="expression" dxfId="1175" priority="82">
      <formula>$E$118 &gt; 0</formula>
    </cfRule>
    <cfRule type="expression" dxfId="1174" priority="83">
      <formula>$E$118 = 0</formula>
    </cfRule>
    <cfRule type="expression" dxfId="1173" priority="84">
      <formula>$E$118 &lt; 0</formula>
    </cfRule>
  </conditionalFormatting>
  <conditionalFormatting sqref="G96:I97 H118:I118">
    <cfRule type="expression" dxfId="1172" priority="79">
      <formula>$H$118 &gt; 0</formula>
    </cfRule>
    <cfRule type="expression" dxfId="1171" priority="80">
      <formula>$H$118 = 0</formula>
    </cfRule>
    <cfRule type="expression" dxfId="1170" priority="81">
      <formula>$H$118 &lt; 0</formula>
    </cfRule>
  </conditionalFormatting>
  <conditionalFormatting sqref="J96:L97 K118:L118">
    <cfRule type="expression" dxfId="1169" priority="76">
      <formula>$K$118 &gt; 0</formula>
    </cfRule>
    <cfRule type="expression" dxfId="1168" priority="77">
      <formula>$K$118 = 0</formula>
    </cfRule>
    <cfRule type="expression" dxfId="1167" priority="78">
      <formula>$K$118 &lt; 0</formula>
    </cfRule>
  </conditionalFormatting>
  <conditionalFormatting sqref="M96:O97 N118:O118">
    <cfRule type="expression" dxfId="1166" priority="73">
      <formula>$N$118 &gt; 0</formula>
    </cfRule>
    <cfRule type="expression" dxfId="1165" priority="74">
      <formula>$N$118 = 0</formula>
    </cfRule>
    <cfRule type="expression" dxfId="1164" priority="75">
      <formula>$N$118 &lt; 0</formula>
    </cfRule>
  </conditionalFormatting>
  <conditionalFormatting sqref="A125:C144 M125:O144">
    <cfRule type="expression" dxfId="1163" priority="61">
      <formula>AND($N125 &gt; 0, ISNUMBER($N125))</formula>
    </cfRule>
    <cfRule type="expression" dxfId="1162" priority="62">
      <formula>AND($N125 = 0 * ISNUMBER($N125))</formula>
    </cfRule>
    <cfRule type="expression" dxfId="1161" priority="63">
      <formula>AND($N125 &lt; 0, ISNUMBER($N125))</formula>
    </cfRule>
  </conditionalFormatting>
  <conditionalFormatting sqref="A125:F144">
    <cfRule type="expression" dxfId="1160" priority="70">
      <formula>AND($E125 &gt; 0, ISNUMBER($E125))</formula>
    </cfRule>
    <cfRule type="expression" dxfId="1159" priority="71">
      <formula>AND($E125 = 0 * ISNUMBER($E125))</formula>
    </cfRule>
    <cfRule type="expression" dxfId="1158" priority="72">
      <formula>AND($E125 &lt; 0, ISNUMBER($E125))</formula>
    </cfRule>
  </conditionalFormatting>
  <conditionalFormatting sqref="A125:C144 G125:I144">
    <cfRule type="expression" dxfId="1157" priority="67">
      <formula>AND($H125 &gt; 0, ISNUMBER($H125))</formula>
    </cfRule>
    <cfRule type="expression" dxfId="1156" priority="68">
      <formula>AND($H125 = 0 * ISNUMBER($H125))</formula>
    </cfRule>
    <cfRule type="expression" dxfId="1155" priority="69">
      <formula>AND($H125 &lt; 0, ISNUMBER($H125))</formula>
    </cfRule>
  </conditionalFormatting>
  <conditionalFormatting sqref="A125:C144 J125:L144">
    <cfRule type="expression" dxfId="1154" priority="64">
      <formula>AND($K125 &gt; 0, ISNUMBER($K125))</formula>
    </cfRule>
    <cfRule type="expression" dxfId="1153" priority="65">
      <formula>AND($K125 = 0 * ISNUMBER($K125))</formula>
    </cfRule>
    <cfRule type="expression" dxfId="1152" priority="66">
      <formula>AND($K125 &lt; 0, ISNUMBER($K125))</formula>
    </cfRule>
  </conditionalFormatting>
  <conditionalFormatting sqref="D123:F124 E145:F145">
    <cfRule type="expression" dxfId="1151" priority="58">
      <formula>$E$145 &gt; 0</formula>
    </cfRule>
    <cfRule type="expression" dxfId="1150" priority="59">
      <formula>$E$145 = 0</formula>
    </cfRule>
    <cfRule type="expression" dxfId="1149" priority="60">
      <formula>$E$145 &lt; 0</formula>
    </cfRule>
  </conditionalFormatting>
  <conditionalFormatting sqref="G123:I124 H145:I145">
    <cfRule type="expression" dxfId="1148" priority="55">
      <formula>$H$145 &gt; 0</formula>
    </cfRule>
    <cfRule type="expression" dxfId="1147" priority="56">
      <formula>$H$145 = 0</formula>
    </cfRule>
    <cfRule type="expression" dxfId="1146" priority="57">
      <formula>$H$145 &lt; 0</formula>
    </cfRule>
  </conditionalFormatting>
  <conditionalFormatting sqref="J123:L124 K145:L145">
    <cfRule type="expression" dxfId="1145" priority="52">
      <formula>$K$145 &gt; 0</formula>
    </cfRule>
    <cfRule type="expression" dxfId="1144" priority="53">
      <formula>$K$145 = 0</formula>
    </cfRule>
    <cfRule type="expression" dxfId="1143" priority="54">
      <formula>$K$145 &lt; 0</formula>
    </cfRule>
  </conditionalFormatting>
  <conditionalFormatting sqref="M123:O124 N145:O145">
    <cfRule type="expression" dxfId="1142" priority="49">
      <formula>$N$145 &gt; 0</formula>
    </cfRule>
    <cfRule type="expression" dxfId="1141" priority="50">
      <formula>$N$145 = 0</formula>
    </cfRule>
    <cfRule type="expression" dxfId="1140" priority="51">
      <formula>$N$145 &lt; 0</formula>
    </cfRule>
  </conditionalFormatting>
  <conditionalFormatting sqref="A152:C171 M152:O171">
    <cfRule type="expression" dxfId="1139" priority="37">
      <formula>AND($N152 &gt; 0, ISNUMBER($N152))</formula>
    </cfRule>
    <cfRule type="expression" dxfId="1138" priority="38">
      <formula>AND($N152 = 0 * ISNUMBER($N152))</formula>
    </cfRule>
    <cfRule type="expression" dxfId="1137" priority="39">
      <formula>AND($N152 &lt; 0, ISNUMBER($N152))</formula>
    </cfRule>
  </conditionalFormatting>
  <conditionalFormatting sqref="A152:F171">
    <cfRule type="expression" dxfId="1136" priority="46">
      <formula>AND($E152 &gt; 0, ISNUMBER($E152))</formula>
    </cfRule>
    <cfRule type="expression" dxfId="1135" priority="47">
      <formula>AND($E152 = 0 * ISNUMBER($E152))</formula>
    </cfRule>
    <cfRule type="expression" dxfId="1134" priority="48">
      <formula>AND($E152 &lt; 0, ISNUMBER($E152))</formula>
    </cfRule>
  </conditionalFormatting>
  <conditionalFormatting sqref="A152:C171 G152:I171">
    <cfRule type="expression" dxfId="1133" priority="43">
      <formula>AND($H152 &gt; 0, ISNUMBER($H152))</formula>
    </cfRule>
    <cfRule type="expression" dxfId="1132" priority="44">
      <formula>AND($H152 = 0 * ISNUMBER($H152))</formula>
    </cfRule>
    <cfRule type="expression" dxfId="1131" priority="45">
      <formula>AND($H152 &lt; 0, ISNUMBER($H152))</formula>
    </cfRule>
  </conditionalFormatting>
  <conditionalFormatting sqref="A152:C171 J152:L171">
    <cfRule type="expression" dxfId="1130" priority="40">
      <formula>AND($K152 &gt; 0, ISNUMBER($K152))</formula>
    </cfRule>
    <cfRule type="expression" dxfId="1129" priority="41">
      <formula>AND($K152 = 0 * ISNUMBER($K152))</formula>
    </cfRule>
    <cfRule type="expression" dxfId="1128" priority="42">
      <formula>AND($K152 &lt; 0, ISNUMBER($K152))</formula>
    </cfRule>
  </conditionalFormatting>
  <conditionalFormatting sqref="D150:F151 E172:F172">
    <cfRule type="expression" dxfId="1127" priority="34">
      <formula>$E$172 &gt; 0</formula>
    </cfRule>
    <cfRule type="expression" dxfId="1126" priority="35">
      <formula>$E$172 = 0</formula>
    </cfRule>
    <cfRule type="expression" dxfId="1125" priority="36">
      <formula>$E$172 &lt; 0</formula>
    </cfRule>
  </conditionalFormatting>
  <conditionalFormatting sqref="G150:I151 H172:I172">
    <cfRule type="expression" dxfId="1124" priority="31">
      <formula>$H$172 &gt; 0</formula>
    </cfRule>
    <cfRule type="expression" dxfId="1123" priority="32">
      <formula>$H$172 = 0</formula>
    </cfRule>
    <cfRule type="expression" dxfId="1122" priority="33">
      <formula>$H$172 &lt; 0</formula>
    </cfRule>
  </conditionalFormatting>
  <conditionalFormatting sqref="J150:L151 K172:L172">
    <cfRule type="expression" dxfId="1121" priority="28">
      <formula>$K$172 &gt; 0</formula>
    </cfRule>
    <cfRule type="expression" dxfId="1120" priority="29">
      <formula>$K$172 = 0</formula>
    </cfRule>
    <cfRule type="expression" dxfId="1119" priority="30">
      <formula>$K$172 &lt; 0</formula>
    </cfRule>
  </conditionalFormatting>
  <conditionalFormatting sqref="M150:O151 N172:O172">
    <cfRule type="expression" dxfId="1118" priority="25">
      <formula>$N$172 &gt; 0</formula>
    </cfRule>
    <cfRule type="expression" dxfId="1117" priority="26">
      <formula>$N$172 = 0</formula>
    </cfRule>
    <cfRule type="expression" dxfId="1116" priority="27">
      <formula>$N$172 &lt; 0</formula>
    </cfRule>
  </conditionalFormatting>
  <conditionalFormatting sqref="A179:C198 M179:O198">
    <cfRule type="expression" dxfId="1115" priority="13">
      <formula>AND($N179 &gt; 0, ISNUMBER($N179))</formula>
    </cfRule>
    <cfRule type="expression" dxfId="1114" priority="14">
      <formula>AND($N179 = 0 * ISNUMBER($N179))</formula>
    </cfRule>
    <cfRule type="expression" dxfId="1113" priority="15">
      <formula>AND($N179 &lt; 0, ISNUMBER($N179))</formula>
    </cfRule>
  </conditionalFormatting>
  <conditionalFormatting sqref="A179:F198">
    <cfRule type="expression" dxfId="1112" priority="22">
      <formula>AND($E179 &gt; 0, ISNUMBER($E179))</formula>
    </cfRule>
    <cfRule type="expression" dxfId="1111" priority="23">
      <formula>AND($E179 = 0 * ISNUMBER($E179))</formula>
    </cfRule>
    <cfRule type="expression" dxfId="1110" priority="24">
      <formula>AND($E179 &lt; 0, ISNUMBER($E179))</formula>
    </cfRule>
  </conditionalFormatting>
  <conditionalFormatting sqref="A179:C198 G179:I198">
    <cfRule type="expression" dxfId="1109" priority="19">
      <formula>AND($H179 &gt; 0, ISNUMBER($H179))</formula>
    </cfRule>
    <cfRule type="expression" dxfId="1108" priority="20">
      <formula>AND($H179 = 0 * ISNUMBER($H179))</formula>
    </cfRule>
    <cfRule type="expression" dxfId="1107" priority="21">
      <formula>AND($H179 &lt; 0, ISNUMBER($H179))</formula>
    </cfRule>
  </conditionalFormatting>
  <conditionalFormatting sqref="A179:C198 J179:L198">
    <cfRule type="expression" dxfId="1106" priority="16">
      <formula>AND($K179 &gt; 0, ISNUMBER($K179))</formula>
    </cfRule>
    <cfRule type="expression" dxfId="1105" priority="17">
      <formula>AND($K179 = 0 * ISNUMBER($K179))</formula>
    </cfRule>
    <cfRule type="expression" dxfId="1104" priority="18">
      <formula>AND($K179 &lt; 0, ISNUMBER($K179))</formula>
    </cfRule>
  </conditionalFormatting>
  <conditionalFormatting sqref="D177:F178 E199:F199">
    <cfRule type="expression" dxfId="1103" priority="10">
      <formula>$E$199 &gt; 0</formula>
    </cfRule>
    <cfRule type="expression" dxfId="1102" priority="11">
      <formula>$E$199 = 0</formula>
    </cfRule>
    <cfRule type="expression" dxfId="1101" priority="12">
      <formula>$E$199 &lt; 0</formula>
    </cfRule>
  </conditionalFormatting>
  <conditionalFormatting sqref="G177:I178 H199:I199">
    <cfRule type="expression" dxfId="1100" priority="7">
      <formula>$H$199 &gt; 0</formula>
    </cfRule>
    <cfRule type="expression" dxfId="1099" priority="8">
      <formula>$H$199 = 0</formula>
    </cfRule>
    <cfRule type="expression" dxfId="1098" priority="9">
      <formula>$H$199 &lt; 0</formula>
    </cfRule>
  </conditionalFormatting>
  <conditionalFormatting sqref="J177:L178 K199:L199">
    <cfRule type="expression" dxfId="1097" priority="4">
      <formula>$K$199 &gt; 0</formula>
    </cfRule>
    <cfRule type="expression" dxfId="1096" priority="5">
      <formula>$K$199 = 0</formula>
    </cfRule>
    <cfRule type="expression" dxfId="1095" priority="6">
      <formula>$K$199 &lt; 0</formula>
    </cfRule>
  </conditionalFormatting>
  <conditionalFormatting sqref="M177:O178 N199:O199">
    <cfRule type="expression" dxfId="1094" priority="1">
      <formula>$N$199 &gt; 0</formula>
    </cfRule>
    <cfRule type="expression" dxfId="1093" priority="2">
      <formula>$N$199 = 0</formula>
    </cfRule>
    <cfRule type="expression" dxfId="10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44364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24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2021-06-17(목) 오전 00:00</v>
      </c>
      <c r="C15" s="315"/>
      <c r="D15" s="271" t="str">
        <f>TEXT($G$1, "[$-ko-KR]yyyy-mm-dd(ddd) ") &amp; "오후 14:00"</f>
        <v>2021-06-17(목) 오후 14:00</v>
      </c>
      <c r="E15" s="272"/>
      <c r="F15" s="273"/>
      <c r="G15" s="271" t="str">
        <f>TEXT($G$1, "[$-ko-KR]yyyy-mm-dd(ddd) ") &amp; "오후 19:00"</f>
        <v>2021-06-17(목) 오후 19:00</v>
      </c>
      <c r="H15" s="272"/>
      <c r="I15" s="273"/>
      <c r="J15" s="271" t="str">
        <f>TEXT($G$1, "[$-ko-KR]yyyy-mm-dd(ddd) ") &amp; "오후 21:00"</f>
        <v>2021-06-17(목) 오후 21:00</v>
      </c>
      <c r="K15" s="272"/>
      <c r="L15" s="273"/>
      <c r="M15" s="271" t="str">
        <f>TEXT($G$1+1, "[$-ko-KR]yyyy-mm-dd(ddd) ") &amp; "오전 00:00"</f>
        <v>2021-06-18(금)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74"/>
      <c r="R19" s="274"/>
      <c r="S19" s="274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74"/>
      <c r="R20" s="274"/>
      <c r="S20" s="274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4"/>
      <c r="R21" s="274"/>
      <c r="S21" s="27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24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2021-06-17(목) 오전 00:00</v>
      </c>
      <c r="C42" s="312"/>
      <c r="D42" s="271" t="str">
        <f>TEXT($G$1, "[$-ko-KR]yyyy-mm-dd(ddd) ") &amp; "오후 14:00"</f>
        <v>2021-06-17(목) 오후 14:00</v>
      </c>
      <c r="E42" s="272"/>
      <c r="F42" s="273"/>
      <c r="G42" s="271" t="str">
        <f>TEXT($G$1, "[$-ko-KR]yyyy-mm-dd(ddd) ") &amp; "오후 19:00"</f>
        <v>2021-06-17(목) 오후 19:00</v>
      </c>
      <c r="H42" s="272"/>
      <c r="I42" s="273"/>
      <c r="J42" s="271" t="str">
        <f>TEXT($G$1, "[$-ko-KR]yyyy-mm-dd(ddd) ") &amp; "오후 21:00"</f>
        <v>2021-06-17(목) 오후 21:00</v>
      </c>
      <c r="K42" s="272"/>
      <c r="L42" s="273"/>
      <c r="M42" s="271" t="str">
        <f>TEXT($G$1+1, "[$-ko-KR]yyyy-mm-dd(ddd) ") &amp; "오전 00:00"</f>
        <v>2021-06-18(금)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69"/>
      <c r="R44" s="269"/>
      <c r="S44" s="269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69"/>
      <c r="R45" s="269"/>
      <c r="S45" s="269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74"/>
      <c r="R46" s="274"/>
      <c r="S46" s="274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74"/>
      <c r="R47" s="274"/>
      <c r="S47" s="274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74"/>
      <c r="R48" s="274"/>
      <c r="S48" s="274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74"/>
      <c r="R49" s="274"/>
      <c r="S49" s="274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74"/>
      <c r="R50" s="274"/>
      <c r="S50" s="274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74"/>
      <c r="R51" s="274"/>
      <c r="S51" s="274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83"/>
      <c r="R53" s="284"/>
      <c r="S53" s="285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86"/>
      <c r="R54" s="287"/>
      <c r="S54" s="288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89"/>
      <c r="R55" s="290"/>
      <c r="S55" s="291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74"/>
      <c r="R56" s="274"/>
      <c r="S56" s="274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69"/>
      <c r="R57" s="269"/>
      <c r="S57" s="269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69"/>
      <c r="R58" s="269"/>
      <c r="S58" s="269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74"/>
      <c r="R59" s="274"/>
      <c r="S59" s="274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74"/>
      <c r="R60" s="274"/>
      <c r="S60" s="274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74"/>
      <c r="R61" s="274"/>
      <c r="S61" s="274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96"/>
      <c r="R62" s="297"/>
      <c r="S62" s="298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24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2021-06-17(목) 오전 00:00</v>
      </c>
      <c r="C69" s="312"/>
      <c r="D69" s="271" t="str">
        <f>TEXT($G$1, "[$-ko-KR]yyyy-mm-dd(ddd) ") &amp; "오후 14:00"</f>
        <v>2021-06-17(목) 오후 14:00</v>
      </c>
      <c r="E69" s="272"/>
      <c r="F69" s="273"/>
      <c r="G69" s="271" t="str">
        <f>TEXT($G$1, "[$-ko-KR]yyyy-mm-dd(ddd) ") &amp; "오후 19:00"</f>
        <v>2021-06-17(목) 오후 19:00</v>
      </c>
      <c r="H69" s="272"/>
      <c r="I69" s="273"/>
      <c r="J69" s="271" t="str">
        <f>TEXT($G$1, "[$-ko-KR]yyyy-mm-dd(ddd) ") &amp; "오후 21:00"</f>
        <v>2021-06-17(목) 오후 21:00</v>
      </c>
      <c r="K69" s="272"/>
      <c r="L69" s="273"/>
      <c r="M69" s="271" t="str">
        <f>TEXT($G$1+1, "[$-ko-KR]yyyy-mm-dd(ddd) ") &amp; "오전 00:00"</f>
        <v>2021-06-18(금)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69"/>
      <c r="R71" s="269"/>
      <c r="S71" s="269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69"/>
      <c r="R72" s="269"/>
      <c r="S72" s="269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74"/>
      <c r="R73" s="274"/>
      <c r="S73" s="274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74"/>
      <c r="R74" s="274"/>
      <c r="S74" s="274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74"/>
      <c r="R75" s="274"/>
      <c r="S75" s="274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74"/>
      <c r="R76" s="274"/>
      <c r="S76" s="274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74"/>
      <c r="R77" s="274"/>
      <c r="S77" s="274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74"/>
      <c r="R78" s="274"/>
      <c r="S78" s="274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83"/>
      <c r="R80" s="284"/>
      <c r="S80" s="285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86"/>
      <c r="R81" s="287"/>
      <c r="S81" s="288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89"/>
      <c r="R82" s="290"/>
      <c r="S82" s="291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74"/>
      <c r="R83" s="274"/>
      <c r="S83" s="274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69"/>
      <c r="R84" s="269"/>
      <c r="S84" s="269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69"/>
      <c r="R85" s="269"/>
      <c r="S85" s="269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74"/>
      <c r="R86" s="274"/>
      <c r="S86" s="274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74"/>
      <c r="R87" s="274"/>
      <c r="S87" s="274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74"/>
      <c r="R88" s="274"/>
      <c r="S88" s="274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96"/>
      <c r="R89" s="297"/>
      <c r="S89" s="298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24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2021-06-17(목) 오전 00:00</v>
      </c>
      <c r="C96" s="312"/>
      <c r="D96" s="271" t="str">
        <f>TEXT($G$1, "[$-ko-KR]yyyy-mm-dd(ddd) ") &amp; "오후 14:00"</f>
        <v>2021-06-17(목) 오후 14:00</v>
      </c>
      <c r="E96" s="272"/>
      <c r="F96" s="273"/>
      <c r="G96" s="271" t="str">
        <f>TEXT($G$1, "[$-ko-KR]yyyy-mm-dd(ddd) ") &amp; "오후 19:00"</f>
        <v>2021-06-17(목) 오후 19:00</v>
      </c>
      <c r="H96" s="272"/>
      <c r="I96" s="273"/>
      <c r="J96" s="271" t="str">
        <f>TEXT($G$1, "[$-ko-KR]yyyy-mm-dd(ddd) ") &amp; "오후 21:00"</f>
        <v>2021-06-17(목) 오후 21:00</v>
      </c>
      <c r="K96" s="272"/>
      <c r="L96" s="273"/>
      <c r="M96" s="271" t="str">
        <f>TEXT($G$1+1, "[$-ko-KR]yyyy-mm-dd(ddd) ") &amp; "오전 00:00"</f>
        <v>2021-06-18(금)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69"/>
      <c r="R98" s="269"/>
      <c r="S98" s="269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69"/>
      <c r="R99" s="269"/>
      <c r="S99" s="269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74"/>
      <c r="R100" s="274"/>
      <c r="S100" s="274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74"/>
      <c r="R101" s="274"/>
      <c r="S101" s="274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74"/>
      <c r="R102" s="274"/>
      <c r="S102" s="274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74"/>
      <c r="R103" s="274"/>
      <c r="S103" s="274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74"/>
      <c r="R104" s="274"/>
      <c r="S104" s="274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74"/>
      <c r="R105" s="274"/>
      <c r="S105" s="274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83"/>
      <c r="R107" s="284"/>
      <c r="S107" s="285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86"/>
      <c r="R108" s="287"/>
      <c r="S108" s="288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89"/>
      <c r="R109" s="290"/>
      <c r="S109" s="291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74"/>
      <c r="R110" s="274"/>
      <c r="S110" s="274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69"/>
      <c r="R111" s="269"/>
      <c r="S111" s="269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69"/>
      <c r="R112" s="269"/>
      <c r="S112" s="269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74"/>
      <c r="R113" s="274"/>
      <c r="S113" s="274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74"/>
      <c r="R114" s="274"/>
      <c r="S114" s="274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74"/>
      <c r="R115" s="274"/>
      <c r="S115" s="274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96"/>
      <c r="R116" s="297"/>
      <c r="S116" s="298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24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2021-06-17(목) 오전 00:00</v>
      </c>
      <c r="C123" s="312"/>
      <c r="D123" s="271" t="str">
        <f>TEXT($G$1, "[$-ko-KR]yyyy-mm-dd(ddd) ") &amp; "오후 14:00"</f>
        <v>2021-06-17(목) 오후 14:00</v>
      </c>
      <c r="E123" s="272"/>
      <c r="F123" s="273"/>
      <c r="G123" s="271" t="str">
        <f>TEXT($G$1, "[$-ko-KR]yyyy-mm-dd(ddd) ") &amp; "오후 19:00"</f>
        <v>2021-06-17(목) 오후 19:00</v>
      </c>
      <c r="H123" s="272"/>
      <c r="I123" s="273"/>
      <c r="J123" s="271" t="str">
        <f>TEXT($G$1, "[$-ko-KR]yyyy-mm-dd(ddd) ") &amp; "오후 21:00"</f>
        <v>2021-06-17(목) 오후 21:00</v>
      </c>
      <c r="K123" s="272"/>
      <c r="L123" s="273"/>
      <c r="M123" s="271" t="str">
        <f>TEXT($G$1+1, "[$-ko-KR]yyyy-mm-dd(ddd) ") &amp; "오전 00:00"</f>
        <v>2021-06-18(금)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69"/>
      <c r="R125" s="269"/>
      <c r="S125" s="269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69"/>
      <c r="R126" s="269"/>
      <c r="S126" s="269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74"/>
      <c r="R127" s="274"/>
      <c r="S127" s="274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74"/>
      <c r="R128" s="274"/>
      <c r="S128" s="274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74"/>
      <c r="R129" s="274"/>
      <c r="S129" s="274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74"/>
      <c r="R130" s="274"/>
      <c r="S130" s="274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74"/>
      <c r="R131" s="274"/>
      <c r="S131" s="274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74"/>
      <c r="R132" s="274"/>
      <c r="S132" s="274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83"/>
      <c r="R134" s="284"/>
      <c r="S134" s="285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86"/>
      <c r="R135" s="287"/>
      <c r="S135" s="288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89"/>
      <c r="R136" s="290"/>
      <c r="S136" s="291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74"/>
      <c r="R137" s="274"/>
      <c r="S137" s="274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69"/>
      <c r="R138" s="269"/>
      <c r="S138" s="269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69"/>
      <c r="R139" s="269"/>
      <c r="S139" s="269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74"/>
      <c r="R140" s="274"/>
      <c r="S140" s="274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74"/>
      <c r="R141" s="274"/>
      <c r="S141" s="274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74"/>
      <c r="R142" s="274"/>
      <c r="S142" s="274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96"/>
      <c r="R143" s="297"/>
      <c r="S143" s="298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24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2021-06-17(목) 오전 00:00</v>
      </c>
      <c r="C150" s="312"/>
      <c r="D150" s="271" t="str">
        <f>TEXT($G$1, "[$-ko-KR]yyyy-mm-dd(ddd) ") &amp; "오후 14:00"</f>
        <v>2021-06-17(목) 오후 14:00</v>
      </c>
      <c r="E150" s="272"/>
      <c r="F150" s="273"/>
      <c r="G150" s="271" t="str">
        <f>TEXT($G$1, "[$-ko-KR]yyyy-mm-dd(ddd) ") &amp; "오후 19:00"</f>
        <v>2021-06-17(목) 오후 19:00</v>
      </c>
      <c r="H150" s="272"/>
      <c r="I150" s="273"/>
      <c r="J150" s="271" t="str">
        <f>TEXT($G$1, "[$-ko-KR]yyyy-mm-dd(ddd) ") &amp; "오후 21:00"</f>
        <v>2021-06-17(목) 오후 21:00</v>
      </c>
      <c r="K150" s="272"/>
      <c r="L150" s="273"/>
      <c r="M150" s="271" t="str">
        <f>TEXT($G$1+1, "[$-ko-KR]yyyy-mm-dd(ddd) ") &amp; "오전 00:00"</f>
        <v>2021-06-18(금)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69"/>
      <c r="R152" s="269"/>
      <c r="S152" s="269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69"/>
      <c r="R153" s="269"/>
      <c r="S153" s="269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74"/>
      <c r="R154" s="274"/>
      <c r="S154" s="274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74"/>
      <c r="R155" s="274"/>
      <c r="S155" s="274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74"/>
      <c r="R156" s="274"/>
      <c r="S156" s="274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74"/>
      <c r="R157" s="274"/>
      <c r="S157" s="274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74"/>
      <c r="R158" s="274"/>
      <c r="S158" s="274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74"/>
      <c r="R159" s="274"/>
      <c r="S159" s="274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83"/>
      <c r="R161" s="284"/>
      <c r="S161" s="285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86"/>
      <c r="R162" s="287"/>
      <c r="S162" s="288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89"/>
      <c r="R163" s="290"/>
      <c r="S163" s="291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74"/>
      <c r="R164" s="274"/>
      <c r="S164" s="274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69"/>
      <c r="R165" s="269"/>
      <c r="S165" s="269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69"/>
      <c r="R166" s="269"/>
      <c r="S166" s="269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74"/>
      <c r="R167" s="274"/>
      <c r="S167" s="274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74"/>
      <c r="R168" s="274"/>
      <c r="S168" s="274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74"/>
      <c r="R169" s="274"/>
      <c r="S169" s="274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96"/>
      <c r="R170" s="297"/>
      <c r="S170" s="298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24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2021-06-17(목) 오전 00:00</v>
      </c>
      <c r="C177" s="312"/>
      <c r="D177" s="271" t="str">
        <f>TEXT($G$1, "[$-ko-KR]yyyy-mm-dd(ddd) ") &amp; "오후 14:00"</f>
        <v>2021-06-17(목) 오후 14:00</v>
      </c>
      <c r="E177" s="272"/>
      <c r="F177" s="273"/>
      <c r="G177" s="271" t="str">
        <f>TEXT($G$1, "[$-ko-KR]yyyy-mm-dd(ddd) ") &amp; "오후 19:00"</f>
        <v>2021-06-17(목) 오후 19:00</v>
      </c>
      <c r="H177" s="272"/>
      <c r="I177" s="273"/>
      <c r="J177" s="271" t="str">
        <f>TEXT($G$1, "[$-ko-KR]yyyy-mm-dd(ddd) ") &amp; "오후 21:00"</f>
        <v>2021-06-17(목) 오후 21:00</v>
      </c>
      <c r="K177" s="272"/>
      <c r="L177" s="273"/>
      <c r="M177" s="271" t="str">
        <f>TEXT($G$1+1, "[$-ko-KR]yyyy-mm-dd(ddd) ") &amp; "오전 00:00"</f>
        <v>2021-06-18(금)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69"/>
      <c r="R179" s="269"/>
      <c r="S179" s="269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69"/>
      <c r="R180" s="269"/>
      <c r="S180" s="269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74"/>
      <c r="R181" s="274"/>
      <c r="S181" s="274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74"/>
      <c r="R182" s="274"/>
      <c r="S182" s="274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74"/>
      <c r="R183" s="274"/>
      <c r="S183" s="274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74"/>
      <c r="R184" s="274"/>
      <c r="S184" s="274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4"/>
      <c r="R185" s="274"/>
      <c r="S185" s="274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74"/>
      <c r="R186" s="274"/>
      <c r="S186" s="274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83"/>
      <c r="R188" s="284"/>
      <c r="S188" s="285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86"/>
      <c r="R189" s="287"/>
      <c r="S189" s="288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89"/>
      <c r="R190" s="290"/>
      <c r="S190" s="291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74"/>
      <c r="R191" s="274"/>
      <c r="S191" s="274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69"/>
      <c r="R192" s="269"/>
      <c r="S192" s="269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69"/>
      <c r="R193" s="269"/>
      <c r="S193" s="269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74"/>
      <c r="R194" s="274"/>
      <c r="S194" s="274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74"/>
      <c r="R195" s="274"/>
      <c r="S195" s="274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74"/>
      <c r="R196" s="274"/>
      <c r="S196" s="274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96"/>
      <c r="R197" s="297"/>
      <c r="S197" s="298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91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90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89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88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87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86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85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84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83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82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081" priority="169">
      <formula>AND($N17 &gt; 0, ISNUMBER($N17))</formula>
    </cfRule>
    <cfRule type="expression" dxfId="1080" priority="170">
      <formula>AND($N17 = 0 * ISNUMBER($N17))</formula>
    </cfRule>
    <cfRule type="expression" dxfId="1079" priority="171">
      <formula>AND($N17 &lt; 0, ISNUMBER($N17))</formula>
    </cfRule>
  </conditionalFormatting>
  <conditionalFormatting sqref="A21:F36 B17:F20">
    <cfRule type="expression" dxfId="1078" priority="178">
      <formula>AND($E17 &gt; 0, ISNUMBER($E17))</formula>
    </cfRule>
    <cfRule type="expression" dxfId="1077" priority="179">
      <formula>AND($E17 = 0 * ISNUMBER($E17))</formula>
    </cfRule>
    <cfRule type="expression" dxfId="1076" priority="180">
      <formula>AND($E17 &lt; 0, ISNUMBER($E17))</formula>
    </cfRule>
  </conditionalFormatting>
  <conditionalFormatting sqref="A21:C36 G17:I36 B17:C20">
    <cfRule type="expression" dxfId="1075" priority="175">
      <formula>AND($H17 &gt; 0, ISNUMBER($H17))</formula>
    </cfRule>
    <cfRule type="expression" dxfId="1074" priority="176">
      <formula>AND($H17 = 0 * ISNUMBER($H17))</formula>
    </cfRule>
    <cfRule type="expression" dxfId="1073" priority="177">
      <formula>AND($H17 &lt; 0, ISNUMBER($H17))</formula>
    </cfRule>
  </conditionalFormatting>
  <conditionalFormatting sqref="A21:C36 J17:L36 B17:C20">
    <cfRule type="expression" dxfId="1072" priority="172">
      <formula>AND($K17 &gt; 0, ISNUMBER($K17))</formula>
    </cfRule>
    <cfRule type="expression" dxfId="1071" priority="173">
      <formula>AND($K17 = 0 * ISNUMBER($K17))</formula>
    </cfRule>
    <cfRule type="expression" dxfId="1070" priority="174">
      <formula>AND($K17 &lt; 0, ISNUMBER($K17))</formula>
    </cfRule>
  </conditionalFormatting>
  <conditionalFormatting sqref="D15:F16 E37:F37">
    <cfRule type="expression" dxfId="1069" priority="166">
      <formula>$E$37 &gt; 0</formula>
    </cfRule>
    <cfRule type="expression" dxfId="1068" priority="167">
      <formula>$E$37 = 0</formula>
    </cfRule>
    <cfRule type="expression" dxfId="1067" priority="168">
      <formula>$E$37 &lt; 0</formula>
    </cfRule>
  </conditionalFormatting>
  <conditionalFormatting sqref="G15:I16 H37:I37">
    <cfRule type="expression" dxfId="1066" priority="163">
      <formula>$H$37 &gt; 0</formula>
    </cfRule>
    <cfRule type="expression" dxfId="1065" priority="164">
      <formula>$H$37 = 0</formula>
    </cfRule>
    <cfRule type="expression" dxfId="1064" priority="165">
      <formula>$H$37 &lt; 0</formula>
    </cfRule>
  </conditionalFormatting>
  <conditionalFormatting sqref="J15:L16 K37:L37">
    <cfRule type="expression" dxfId="1063" priority="160">
      <formula>$K$37 &gt; 0</formula>
    </cfRule>
    <cfRule type="expression" dxfId="1062" priority="161">
      <formula>$K$37 = 0</formula>
    </cfRule>
    <cfRule type="expression" dxfId="1061" priority="162">
      <formula>$K$37 &lt; 0</formula>
    </cfRule>
  </conditionalFormatting>
  <conditionalFormatting sqref="M15:O16 N37:O37">
    <cfRule type="expression" dxfId="1060" priority="157">
      <formula>$N$37 &gt; 0</formula>
    </cfRule>
    <cfRule type="expression" dxfId="1059" priority="158">
      <formula>$N$37 = 0</formula>
    </cfRule>
    <cfRule type="expression" dxfId="1058" priority="159">
      <formula>$N$37 &lt; 0</formula>
    </cfRule>
  </conditionalFormatting>
  <conditionalFormatting sqref="A44:C63 M44:O63">
    <cfRule type="expression" dxfId="1057" priority="145">
      <formula>AND($N44 &gt; 0, ISNUMBER($N44))</formula>
    </cfRule>
    <cfRule type="expression" dxfId="1056" priority="146">
      <formula>AND($N44 = 0 * ISNUMBER($N44))</formula>
    </cfRule>
    <cfRule type="expression" dxfId="1055" priority="147">
      <formula>AND($N44 &lt; 0, ISNUMBER($N44))</formula>
    </cfRule>
  </conditionalFormatting>
  <conditionalFormatting sqref="A44:F63">
    <cfRule type="expression" dxfId="1054" priority="154">
      <formula>AND($E44 &gt; 0, ISNUMBER($E44))</formula>
    </cfRule>
    <cfRule type="expression" dxfId="1053" priority="155">
      <formula>AND($E44 = 0 * ISNUMBER($E44))</formula>
    </cfRule>
    <cfRule type="expression" dxfId="1052" priority="156">
      <formula>AND($E44 &lt; 0, ISNUMBER($E44))</formula>
    </cfRule>
  </conditionalFormatting>
  <conditionalFormatting sqref="A44:C63 G44:I63">
    <cfRule type="expression" dxfId="1051" priority="151">
      <formula>AND($H44 &gt; 0, ISNUMBER($H44))</formula>
    </cfRule>
    <cfRule type="expression" dxfId="1050" priority="152">
      <formula>AND($H44 = 0 * ISNUMBER($H44))</formula>
    </cfRule>
    <cfRule type="expression" dxfId="1049" priority="153">
      <formula>AND($H44 &lt; 0, ISNUMBER($H44))</formula>
    </cfRule>
  </conditionalFormatting>
  <conditionalFormatting sqref="A44:C63 J44:L63">
    <cfRule type="expression" dxfId="1048" priority="148">
      <formula>AND($K44 &gt; 0, ISNUMBER($K44))</formula>
    </cfRule>
    <cfRule type="expression" dxfId="1047" priority="149">
      <formula>AND($K44 = 0 * ISNUMBER($K44))</formula>
    </cfRule>
    <cfRule type="expression" dxfId="1046" priority="150">
      <formula>AND($K44 &lt; 0, ISNUMBER($K44))</formula>
    </cfRule>
  </conditionalFormatting>
  <conditionalFormatting sqref="D42:F43 E64:F64">
    <cfRule type="expression" dxfId="1045" priority="142">
      <formula>$E$64 &gt; 0</formula>
    </cfRule>
    <cfRule type="expression" dxfId="1044" priority="143">
      <formula>$E$64 = 0</formula>
    </cfRule>
    <cfRule type="expression" dxfId="1043" priority="144">
      <formula>$E$64 &lt; 0</formula>
    </cfRule>
  </conditionalFormatting>
  <conditionalFormatting sqref="G42:I43 H64:I64">
    <cfRule type="expression" dxfId="1042" priority="139">
      <formula>$H$64 &gt; 0</formula>
    </cfRule>
    <cfRule type="expression" dxfId="1041" priority="140">
      <formula>$H$64 = 0</formula>
    </cfRule>
    <cfRule type="expression" dxfId="1040" priority="141">
      <formula>$H$64 &lt; 0</formula>
    </cfRule>
  </conditionalFormatting>
  <conditionalFormatting sqref="J42:L43 K64:L64">
    <cfRule type="expression" dxfId="1039" priority="136">
      <formula>$K$64 &gt; 0</formula>
    </cfRule>
    <cfRule type="expression" dxfId="1038" priority="137">
      <formula>$K$64 = 0</formula>
    </cfRule>
    <cfRule type="expression" dxfId="1037" priority="138">
      <formula>$K$64 &lt; 0</formula>
    </cfRule>
  </conditionalFormatting>
  <conditionalFormatting sqref="M42:O43 N64:O64">
    <cfRule type="expression" dxfId="1036" priority="133">
      <formula>$N$64 &gt; 0</formula>
    </cfRule>
    <cfRule type="expression" dxfId="1035" priority="134">
      <formula>$N$64 = 0</formula>
    </cfRule>
    <cfRule type="expression" dxfId="1034" priority="135">
      <formula>$N$64 &lt; 0</formula>
    </cfRule>
  </conditionalFormatting>
  <conditionalFormatting sqref="A71:C90 M71:O90">
    <cfRule type="expression" dxfId="1033" priority="121">
      <formula>AND($N71 &gt; 0, ISNUMBER($N71))</formula>
    </cfRule>
    <cfRule type="expression" dxfId="1032" priority="122">
      <formula>AND($N71 = 0 * ISNUMBER($N71))</formula>
    </cfRule>
    <cfRule type="expression" dxfId="1031" priority="123">
      <formula>AND($N71 &lt; 0, ISNUMBER($N71))</formula>
    </cfRule>
  </conditionalFormatting>
  <conditionalFormatting sqref="A71:F90">
    <cfRule type="expression" dxfId="1030" priority="130">
      <formula>AND($E71 &gt; 0, ISNUMBER($E71))</formula>
    </cfRule>
    <cfRule type="expression" dxfId="1029" priority="131">
      <formula>AND($E71 = 0 * ISNUMBER($E71))</formula>
    </cfRule>
    <cfRule type="expression" dxfId="1028" priority="132">
      <formula>AND($E71 &lt; 0, ISNUMBER($E71))</formula>
    </cfRule>
  </conditionalFormatting>
  <conditionalFormatting sqref="A71:C90 G71:I90">
    <cfRule type="expression" dxfId="1027" priority="127">
      <formula>AND($H71 &gt; 0, ISNUMBER($H71))</formula>
    </cfRule>
    <cfRule type="expression" dxfId="1026" priority="128">
      <formula>AND($H71 = 0 * ISNUMBER($H71))</formula>
    </cfRule>
    <cfRule type="expression" dxfId="1025" priority="129">
      <formula>AND($H71 &lt; 0, ISNUMBER($H71))</formula>
    </cfRule>
  </conditionalFormatting>
  <conditionalFormatting sqref="A71:C90 J71:L90">
    <cfRule type="expression" dxfId="1024" priority="124">
      <formula>AND($K71 &gt; 0, ISNUMBER($K71))</formula>
    </cfRule>
    <cfRule type="expression" dxfId="1023" priority="125">
      <formula>AND($K71 = 0 * ISNUMBER($K71))</formula>
    </cfRule>
    <cfRule type="expression" dxfId="1022" priority="126">
      <formula>AND($K71 &lt; 0, ISNUMBER($K71))</formula>
    </cfRule>
  </conditionalFormatting>
  <conditionalFormatting sqref="D69:F70 E91:F91">
    <cfRule type="expression" dxfId="1021" priority="118">
      <formula>$E$91 &gt; 0</formula>
    </cfRule>
    <cfRule type="expression" dxfId="1020" priority="119">
      <formula>$E$91 = 0</formula>
    </cfRule>
    <cfRule type="expression" dxfId="1019" priority="120">
      <formula>$E$91 &lt; 0</formula>
    </cfRule>
  </conditionalFormatting>
  <conditionalFormatting sqref="G69:I70 H91:I91">
    <cfRule type="expression" dxfId="1018" priority="115">
      <formula>$H$91 &gt; 0</formula>
    </cfRule>
    <cfRule type="expression" dxfId="1017" priority="116">
      <formula>$H$91 = 0</formula>
    </cfRule>
    <cfRule type="expression" dxfId="1016" priority="117">
      <formula>$H$91 &lt; 0</formula>
    </cfRule>
  </conditionalFormatting>
  <conditionalFormatting sqref="J69:L70 K91:L91">
    <cfRule type="expression" dxfId="1015" priority="112">
      <formula>$K$91 &gt; 0</formula>
    </cfRule>
    <cfRule type="expression" dxfId="1014" priority="113">
      <formula>$K$91 = 0</formula>
    </cfRule>
    <cfRule type="expression" dxfId="1013" priority="114">
      <formula>$K$91 &lt; 0</formula>
    </cfRule>
  </conditionalFormatting>
  <conditionalFormatting sqref="M69:O70 N91:O91">
    <cfRule type="expression" dxfId="1012" priority="109">
      <formula>$N$91 &gt; 0</formula>
    </cfRule>
    <cfRule type="expression" dxfId="1011" priority="110">
      <formula>$N$91 = 0</formula>
    </cfRule>
    <cfRule type="expression" dxfId="1010" priority="111">
      <formula>$N$91 &lt; 0</formula>
    </cfRule>
  </conditionalFormatting>
  <conditionalFormatting sqref="A98:C117 M98:O117">
    <cfRule type="expression" dxfId="1009" priority="97">
      <formula>AND($N98 &gt; 0, ISNUMBER($N98))</formula>
    </cfRule>
    <cfRule type="expression" dxfId="1008" priority="98">
      <formula>AND($N98 = 0 * ISNUMBER($N98))</formula>
    </cfRule>
    <cfRule type="expression" dxfId="1007" priority="99">
      <formula>AND($N98 &lt; 0, ISNUMBER($N98))</formula>
    </cfRule>
  </conditionalFormatting>
  <conditionalFormatting sqref="A98:F117">
    <cfRule type="expression" dxfId="1006" priority="106">
      <formula>AND($E98 &gt; 0, ISNUMBER($E98))</formula>
    </cfRule>
    <cfRule type="expression" dxfId="1005" priority="107">
      <formula>AND($E98 = 0 * ISNUMBER($E98))</formula>
    </cfRule>
    <cfRule type="expression" dxfId="1004" priority="108">
      <formula>AND($E98 &lt; 0, ISNUMBER($E98))</formula>
    </cfRule>
  </conditionalFormatting>
  <conditionalFormatting sqref="A98:C117 G98:I117">
    <cfRule type="expression" dxfId="1003" priority="103">
      <formula>AND($H98 &gt; 0, ISNUMBER($H98))</formula>
    </cfRule>
    <cfRule type="expression" dxfId="1002" priority="104">
      <formula>AND($H98 = 0 * ISNUMBER($H98))</formula>
    </cfRule>
    <cfRule type="expression" dxfId="1001" priority="105">
      <formula>AND($H98 &lt; 0, ISNUMBER($H98))</formula>
    </cfRule>
  </conditionalFormatting>
  <conditionalFormatting sqref="A98:C117 J98:L117">
    <cfRule type="expression" dxfId="1000" priority="100">
      <formula>AND($K98 &gt; 0, ISNUMBER($K98))</formula>
    </cfRule>
    <cfRule type="expression" dxfId="999" priority="101">
      <formula>AND($K98 = 0 * ISNUMBER($K98))</formula>
    </cfRule>
    <cfRule type="expression" dxfId="998" priority="102">
      <formula>AND($K98 &lt; 0, ISNUMBER($K98))</formula>
    </cfRule>
  </conditionalFormatting>
  <conditionalFormatting sqref="D96:F97 E118:F118">
    <cfRule type="expression" dxfId="997" priority="94">
      <formula>$E$118 &gt; 0</formula>
    </cfRule>
    <cfRule type="expression" dxfId="996" priority="95">
      <formula>$E$118 = 0</formula>
    </cfRule>
    <cfRule type="expression" dxfId="995" priority="96">
      <formula>$E$118 &lt; 0</formula>
    </cfRule>
  </conditionalFormatting>
  <conditionalFormatting sqref="G96:I97 H118:I118">
    <cfRule type="expression" dxfId="994" priority="91">
      <formula>$H$118 &gt; 0</formula>
    </cfRule>
    <cfRule type="expression" dxfId="993" priority="92">
      <formula>$H$118 = 0</formula>
    </cfRule>
    <cfRule type="expression" dxfId="992" priority="93">
      <formula>$H$118 &lt; 0</formula>
    </cfRule>
  </conditionalFormatting>
  <conditionalFormatting sqref="J96:L97 K118:L118">
    <cfRule type="expression" dxfId="991" priority="88">
      <formula>$K$118 &gt; 0</formula>
    </cfRule>
    <cfRule type="expression" dxfId="990" priority="89">
      <formula>$K$118 = 0</formula>
    </cfRule>
    <cfRule type="expression" dxfId="989" priority="90">
      <formula>$K$118 &lt; 0</formula>
    </cfRule>
  </conditionalFormatting>
  <conditionalFormatting sqref="M96:O97 N118:O118">
    <cfRule type="expression" dxfId="988" priority="85">
      <formula>$N$118 &gt; 0</formula>
    </cfRule>
    <cfRule type="expression" dxfId="987" priority="86">
      <formula>$N$118 = 0</formula>
    </cfRule>
    <cfRule type="expression" dxfId="986" priority="87">
      <formula>$N$118 &lt; 0</formula>
    </cfRule>
  </conditionalFormatting>
  <conditionalFormatting sqref="A125:C144 M125:O144">
    <cfRule type="expression" dxfId="985" priority="73">
      <formula>AND($N125 &gt; 0, ISNUMBER($N125))</formula>
    </cfRule>
    <cfRule type="expression" dxfId="984" priority="74">
      <formula>AND($N125 = 0 * ISNUMBER($N125))</formula>
    </cfRule>
    <cfRule type="expression" dxfId="983" priority="75">
      <formula>AND($N125 &lt; 0, ISNUMBER($N125))</formula>
    </cfRule>
  </conditionalFormatting>
  <conditionalFormatting sqref="A125:F144">
    <cfRule type="expression" dxfId="982" priority="82">
      <formula>AND($E125 &gt; 0, ISNUMBER($E125))</formula>
    </cfRule>
    <cfRule type="expression" dxfId="981" priority="83">
      <formula>AND($E125 = 0 * ISNUMBER($E125))</formula>
    </cfRule>
    <cfRule type="expression" dxfId="980" priority="84">
      <formula>AND($E125 &lt; 0, ISNUMBER($E125))</formula>
    </cfRule>
  </conditionalFormatting>
  <conditionalFormatting sqref="A125:C144 G125:I144">
    <cfRule type="expression" dxfId="979" priority="79">
      <formula>AND($H125 &gt; 0, ISNUMBER($H125))</formula>
    </cfRule>
    <cfRule type="expression" dxfId="978" priority="80">
      <formula>AND($H125 = 0 * ISNUMBER($H125))</formula>
    </cfRule>
    <cfRule type="expression" dxfId="977" priority="81">
      <formula>AND($H125 &lt; 0, ISNUMBER($H125))</formula>
    </cfRule>
  </conditionalFormatting>
  <conditionalFormatting sqref="A125:C144 J125:L144">
    <cfRule type="expression" dxfId="976" priority="76">
      <formula>AND($K125 &gt; 0, ISNUMBER($K125))</formula>
    </cfRule>
    <cfRule type="expression" dxfId="975" priority="77">
      <formula>AND($K125 = 0 * ISNUMBER($K125))</formula>
    </cfRule>
    <cfRule type="expression" dxfId="974" priority="78">
      <formula>AND($K125 &lt; 0, ISNUMBER($K125))</formula>
    </cfRule>
  </conditionalFormatting>
  <conditionalFormatting sqref="D123:F124 E145:F145">
    <cfRule type="expression" dxfId="973" priority="70">
      <formula>$E$145 &gt; 0</formula>
    </cfRule>
    <cfRule type="expression" dxfId="972" priority="71">
      <formula>$E$145 = 0</formula>
    </cfRule>
    <cfRule type="expression" dxfId="971" priority="72">
      <formula>$E$145 &lt; 0</formula>
    </cfRule>
  </conditionalFormatting>
  <conditionalFormatting sqref="G123:I124 H145:I145">
    <cfRule type="expression" dxfId="970" priority="67">
      <formula>$H$145 &gt; 0</formula>
    </cfRule>
    <cfRule type="expression" dxfId="969" priority="68">
      <formula>$H$145 = 0</formula>
    </cfRule>
    <cfRule type="expression" dxfId="968" priority="69">
      <formula>$H$145 &lt; 0</formula>
    </cfRule>
  </conditionalFormatting>
  <conditionalFormatting sqref="J123:L124 K145:L145">
    <cfRule type="expression" dxfId="967" priority="64">
      <formula>$K$145 &gt; 0</formula>
    </cfRule>
    <cfRule type="expression" dxfId="966" priority="65">
      <formula>$K$145 = 0</formula>
    </cfRule>
    <cfRule type="expression" dxfId="965" priority="66">
      <formula>$K$145 &lt; 0</formula>
    </cfRule>
  </conditionalFormatting>
  <conditionalFormatting sqref="M123:O124 N145:O145">
    <cfRule type="expression" dxfId="964" priority="61">
      <formula>$N$145 &gt; 0</formula>
    </cfRule>
    <cfRule type="expression" dxfId="963" priority="62">
      <formula>$N$145 = 0</formula>
    </cfRule>
    <cfRule type="expression" dxfId="962" priority="63">
      <formula>$N$145 &lt; 0</formula>
    </cfRule>
  </conditionalFormatting>
  <conditionalFormatting sqref="A152:C171 M152:O171">
    <cfRule type="expression" dxfId="961" priority="49">
      <formula>AND($N152 &gt; 0, ISNUMBER($N152))</formula>
    </cfRule>
    <cfRule type="expression" dxfId="960" priority="50">
      <formula>AND($N152 = 0 * ISNUMBER($N152))</formula>
    </cfRule>
    <cfRule type="expression" dxfId="959" priority="51">
      <formula>AND($N152 &lt; 0, ISNUMBER($N152))</formula>
    </cfRule>
  </conditionalFormatting>
  <conditionalFormatting sqref="A152:F171">
    <cfRule type="expression" dxfId="958" priority="58">
      <formula>AND($E152 &gt; 0, ISNUMBER($E152))</formula>
    </cfRule>
    <cfRule type="expression" dxfId="957" priority="59">
      <formula>AND($E152 = 0 * ISNUMBER($E152))</formula>
    </cfRule>
    <cfRule type="expression" dxfId="956" priority="60">
      <formula>AND($E152 &lt; 0, ISNUMBER($E152))</formula>
    </cfRule>
  </conditionalFormatting>
  <conditionalFormatting sqref="A152:C171 G152:I171">
    <cfRule type="expression" dxfId="955" priority="55">
      <formula>AND($H152 &gt; 0, ISNUMBER($H152))</formula>
    </cfRule>
    <cfRule type="expression" dxfId="954" priority="56">
      <formula>AND($H152 = 0 * ISNUMBER($H152))</formula>
    </cfRule>
    <cfRule type="expression" dxfId="953" priority="57">
      <formula>AND($H152 &lt; 0, ISNUMBER($H152))</formula>
    </cfRule>
  </conditionalFormatting>
  <conditionalFormatting sqref="A152:C171 J152:L171">
    <cfRule type="expression" dxfId="952" priority="52">
      <formula>AND($K152 &gt; 0, ISNUMBER($K152))</formula>
    </cfRule>
    <cfRule type="expression" dxfId="951" priority="53">
      <formula>AND($K152 = 0 * ISNUMBER($K152))</formula>
    </cfRule>
    <cfRule type="expression" dxfId="950" priority="54">
      <formula>AND($K152 &lt; 0, ISNUMBER($K152))</formula>
    </cfRule>
  </conditionalFormatting>
  <conditionalFormatting sqref="D150:F151 E172:F172">
    <cfRule type="expression" dxfId="949" priority="46">
      <formula>$E$172 &gt; 0</formula>
    </cfRule>
    <cfRule type="expression" dxfId="948" priority="47">
      <formula>$E$172 = 0</formula>
    </cfRule>
    <cfRule type="expression" dxfId="947" priority="48">
      <formula>$E$172 &lt; 0</formula>
    </cfRule>
  </conditionalFormatting>
  <conditionalFormatting sqref="G150:I151 H172:I172">
    <cfRule type="expression" dxfId="946" priority="43">
      <formula>$H$172 &gt; 0</formula>
    </cfRule>
    <cfRule type="expression" dxfId="945" priority="44">
      <formula>$H$172 = 0</formula>
    </cfRule>
    <cfRule type="expression" dxfId="944" priority="45">
      <formula>$H$172 &lt; 0</formula>
    </cfRule>
  </conditionalFormatting>
  <conditionalFormatting sqref="J150:L151 K172:L172">
    <cfRule type="expression" dxfId="943" priority="40">
      <formula>$K$172 &gt; 0</formula>
    </cfRule>
    <cfRule type="expression" dxfId="942" priority="41">
      <formula>$K$172 = 0</formula>
    </cfRule>
    <cfRule type="expression" dxfId="941" priority="42">
      <formula>$K$172 &lt; 0</formula>
    </cfRule>
  </conditionalFormatting>
  <conditionalFormatting sqref="M150:O151 N172:O172">
    <cfRule type="expression" dxfId="940" priority="37">
      <formula>$N$172 &gt; 0</formula>
    </cfRule>
    <cfRule type="expression" dxfId="939" priority="38">
      <formula>$N$172 = 0</formula>
    </cfRule>
    <cfRule type="expression" dxfId="938" priority="39">
      <formula>$N$172 &lt; 0</formula>
    </cfRule>
  </conditionalFormatting>
  <conditionalFormatting sqref="A179:C198 M179:O198">
    <cfRule type="expression" dxfId="937" priority="25">
      <formula>AND($N179 &gt; 0, ISNUMBER($N179))</formula>
    </cfRule>
    <cfRule type="expression" dxfId="936" priority="26">
      <formula>AND($N179 = 0 * ISNUMBER($N179))</formula>
    </cfRule>
    <cfRule type="expression" dxfId="935" priority="27">
      <formula>AND($N179 &lt; 0, ISNUMBER($N179))</formula>
    </cfRule>
  </conditionalFormatting>
  <conditionalFormatting sqref="A179:F198">
    <cfRule type="expression" dxfId="934" priority="34">
      <formula>AND($E179 &gt; 0, ISNUMBER($E179))</formula>
    </cfRule>
    <cfRule type="expression" dxfId="933" priority="35">
      <formula>AND($E179 = 0 * ISNUMBER($E179))</formula>
    </cfRule>
    <cfRule type="expression" dxfId="932" priority="36">
      <formula>AND($E179 &lt; 0, ISNUMBER($E179))</formula>
    </cfRule>
  </conditionalFormatting>
  <conditionalFormatting sqref="A179:C198 G179:I198">
    <cfRule type="expression" dxfId="931" priority="31">
      <formula>AND($H179 &gt; 0, ISNUMBER($H179))</formula>
    </cfRule>
    <cfRule type="expression" dxfId="930" priority="32">
      <formula>AND($H179 = 0 * ISNUMBER($H179))</formula>
    </cfRule>
    <cfRule type="expression" dxfId="929" priority="33">
      <formula>AND($H179 &lt; 0, ISNUMBER($H179))</formula>
    </cfRule>
  </conditionalFormatting>
  <conditionalFormatting sqref="A179:C198 J179:L198">
    <cfRule type="expression" dxfId="928" priority="28">
      <formula>AND($K179 &gt; 0, ISNUMBER($K179))</formula>
    </cfRule>
    <cfRule type="expression" dxfId="927" priority="29">
      <formula>AND($K179 = 0 * ISNUMBER($K179))</formula>
    </cfRule>
    <cfRule type="expression" dxfId="926" priority="30">
      <formula>AND($K179 &lt; 0, ISNUMBER($K179))</formula>
    </cfRule>
  </conditionalFormatting>
  <conditionalFormatting sqref="D177:F178 E199:F199">
    <cfRule type="expression" dxfId="925" priority="22">
      <formula>$E$199 &gt; 0</formula>
    </cfRule>
    <cfRule type="expression" dxfId="924" priority="23">
      <formula>$E$199 = 0</formula>
    </cfRule>
    <cfRule type="expression" dxfId="923" priority="24">
      <formula>$E$199 &lt; 0</formula>
    </cfRule>
  </conditionalFormatting>
  <conditionalFormatting sqref="G177:I178 H199:I199">
    <cfRule type="expression" dxfId="922" priority="19">
      <formula>$H$199 &gt; 0</formula>
    </cfRule>
    <cfRule type="expression" dxfId="921" priority="20">
      <formula>$H$199 = 0</formula>
    </cfRule>
    <cfRule type="expression" dxfId="920" priority="21">
      <formula>$H$199 &lt; 0</formula>
    </cfRule>
  </conditionalFormatting>
  <conditionalFormatting sqref="J177:L178 K199:L199">
    <cfRule type="expression" dxfId="919" priority="16">
      <formula>$K$199 &gt; 0</formula>
    </cfRule>
    <cfRule type="expression" dxfId="918" priority="17">
      <formula>$K$199 = 0</formula>
    </cfRule>
    <cfRule type="expression" dxfId="917" priority="18">
      <formula>$K$199 &lt; 0</formula>
    </cfRule>
  </conditionalFormatting>
  <conditionalFormatting sqref="M177:O178 N199:O199">
    <cfRule type="expression" dxfId="916" priority="13">
      <formula>$N$199 &gt; 0</formula>
    </cfRule>
    <cfRule type="expression" dxfId="915" priority="14">
      <formula>$N$199 = 0</formula>
    </cfRule>
    <cfRule type="expression" dxfId="914" priority="15">
      <formula>$N$199 &lt; 0</formula>
    </cfRule>
  </conditionalFormatting>
  <conditionalFormatting sqref="A17:A20">
    <cfRule type="expression" dxfId="913" priority="1">
      <formula>AND($N17 &gt; 0, ISNUMBER($N17))</formula>
    </cfRule>
    <cfRule type="expression" dxfId="912" priority="2">
      <formula>AND($N17 = 0 * ISNUMBER($N17))</formula>
    </cfRule>
    <cfRule type="expression" dxfId="911" priority="3">
      <formula>AND($N17 &lt; 0, ISNUMBER($N17))</formula>
    </cfRule>
  </conditionalFormatting>
  <conditionalFormatting sqref="A17:A20">
    <cfRule type="expression" dxfId="910" priority="10">
      <formula>AND($E17 &gt; 0, ISNUMBER($E17))</formula>
    </cfRule>
    <cfRule type="expression" dxfId="909" priority="11">
      <formula>AND($E17 = 0 * ISNUMBER($E17))</formula>
    </cfRule>
    <cfRule type="expression" dxfId="908" priority="12">
      <formula>AND($E17 &lt; 0, ISNUMBER($E17))</formula>
    </cfRule>
  </conditionalFormatting>
  <conditionalFormatting sqref="A17:A20">
    <cfRule type="expression" dxfId="907" priority="7">
      <formula>AND($H17 &gt; 0, ISNUMBER($H17))</formula>
    </cfRule>
    <cfRule type="expression" dxfId="906" priority="8">
      <formula>AND($H17 = 0 * ISNUMBER($H17))</formula>
    </cfRule>
    <cfRule type="expression" dxfId="905" priority="9">
      <formula>AND($H17 &lt; 0, ISNUMBER($H17))</formula>
    </cfRule>
  </conditionalFormatting>
  <conditionalFormatting sqref="A17:A20">
    <cfRule type="expression" dxfId="904" priority="4">
      <formula>AND($K17 &gt; 0, ISNUMBER($K17))</formula>
    </cfRule>
    <cfRule type="expression" dxfId="903" priority="5">
      <formula>AND($K17 = 0 * ISNUMBER($K17))</formula>
    </cfRule>
    <cfRule type="expression" dxfId="902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44365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28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2021-06-18(금) 오전 00:00</v>
      </c>
      <c r="C15" s="315"/>
      <c r="D15" s="271" t="str">
        <f>TEXT($G$1, "[$-ko-KR]yyyy-mm-dd(ddd) ") &amp; "오후 14:00"</f>
        <v>2021-06-18(금) 오후 14:00</v>
      </c>
      <c r="E15" s="272"/>
      <c r="F15" s="273"/>
      <c r="G15" s="271" t="str">
        <f>TEXT($G$1, "[$-ko-KR]yyyy-mm-dd(ddd) ") &amp; "오후 19:00"</f>
        <v>2021-06-18(금) 오후 19:00</v>
      </c>
      <c r="H15" s="272"/>
      <c r="I15" s="273"/>
      <c r="J15" s="271" t="str">
        <f>TEXT($G$1, "[$-ko-KR]yyyy-mm-dd(ddd) ") &amp; "오후 21:00"</f>
        <v>2021-06-18(금) 오후 21:00</v>
      </c>
      <c r="K15" s="272"/>
      <c r="L15" s="273"/>
      <c r="M15" s="271" t="str">
        <f>TEXT($G$1+1, "[$-ko-KR]yyyy-mm-dd(ddd) ") &amp; "오전 00:00"</f>
        <v>2021-06-19(토)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69"/>
      <c r="R17" s="269"/>
      <c r="S17" s="269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69"/>
      <c r="R18" s="269"/>
      <c r="S18" s="269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74"/>
      <c r="R19" s="274"/>
      <c r="S19" s="274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74"/>
      <c r="R20" s="274"/>
      <c r="S20" s="274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74"/>
      <c r="R21" s="274"/>
      <c r="S21" s="274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74"/>
      <c r="R22" s="274"/>
      <c r="S22" s="274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74"/>
      <c r="R23" s="274"/>
      <c r="S23" s="274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74"/>
      <c r="R24" s="274"/>
      <c r="S24" s="274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83"/>
      <c r="R26" s="284"/>
      <c r="S26" s="285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86"/>
      <c r="R27" s="287"/>
      <c r="S27" s="288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89"/>
      <c r="R28" s="290"/>
      <c r="S28" s="291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74"/>
      <c r="R29" s="274"/>
      <c r="S29" s="274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69"/>
      <c r="R30" s="269"/>
      <c r="S30" s="269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69"/>
      <c r="R31" s="269"/>
      <c r="S31" s="269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74"/>
      <c r="R32" s="274"/>
      <c r="S32" s="274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74"/>
      <c r="R33" s="274"/>
      <c r="S33" s="274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74"/>
      <c r="R34" s="274"/>
      <c r="S34" s="274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296"/>
      <c r="R35" s="297"/>
      <c r="S35" s="298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28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2021-06-18(금) 오전 00:00</v>
      </c>
      <c r="C42" s="312"/>
      <c r="D42" s="271" t="str">
        <f>TEXT($G$1, "[$-ko-KR]yyyy-mm-dd(ddd) ") &amp; "오후 14:00"</f>
        <v>2021-06-18(금) 오후 14:00</v>
      </c>
      <c r="E42" s="272"/>
      <c r="F42" s="273"/>
      <c r="G42" s="271" t="str">
        <f>TEXT($G$1, "[$-ko-KR]yyyy-mm-dd(ddd) ") &amp; "오후 19:00"</f>
        <v>2021-06-18(금) 오후 19:00</v>
      </c>
      <c r="H42" s="272"/>
      <c r="I42" s="273"/>
      <c r="J42" s="271" t="str">
        <f>TEXT($G$1, "[$-ko-KR]yyyy-mm-dd(ddd) ") &amp; "오후 21:00"</f>
        <v>2021-06-18(금) 오후 21:00</v>
      </c>
      <c r="K42" s="272"/>
      <c r="L42" s="273"/>
      <c r="M42" s="271" t="str">
        <f>TEXT($G$1+1, "[$-ko-KR]yyyy-mm-dd(ddd) ") &amp; "오전 00:00"</f>
        <v>2021-06-19(토)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69"/>
      <c r="R44" s="269"/>
      <c r="S44" s="269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69"/>
      <c r="R45" s="269"/>
      <c r="S45" s="269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74"/>
      <c r="R46" s="274"/>
      <c r="S46" s="274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74"/>
      <c r="R47" s="274"/>
      <c r="S47" s="274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74"/>
      <c r="R48" s="274"/>
      <c r="S48" s="274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74"/>
      <c r="R49" s="274"/>
      <c r="S49" s="274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74"/>
      <c r="R50" s="274"/>
      <c r="S50" s="274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74"/>
      <c r="R51" s="274"/>
      <c r="S51" s="274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83"/>
      <c r="R53" s="284"/>
      <c r="S53" s="285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86"/>
      <c r="R54" s="287"/>
      <c r="S54" s="288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89"/>
      <c r="R55" s="290"/>
      <c r="S55" s="291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74"/>
      <c r="R56" s="274"/>
      <c r="S56" s="274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69"/>
      <c r="R57" s="269"/>
      <c r="S57" s="269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69"/>
      <c r="R58" s="269"/>
      <c r="S58" s="269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74"/>
      <c r="R59" s="274"/>
      <c r="S59" s="274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74"/>
      <c r="R60" s="274"/>
      <c r="S60" s="274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74"/>
      <c r="R61" s="274"/>
      <c r="S61" s="274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296"/>
      <c r="R62" s="297"/>
      <c r="S62" s="298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28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2021-06-18(금) 오전 00:00</v>
      </c>
      <c r="C69" s="312"/>
      <c r="D69" s="271" t="str">
        <f>TEXT($G$1, "[$-ko-KR]yyyy-mm-dd(ddd) ") &amp; "오후 14:00"</f>
        <v>2021-06-18(금) 오후 14:00</v>
      </c>
      <c r="E69" s="272"/>
      <c r="F69" s="273"/>
      <c r="G69" s="271" t="str">
        <f>TEXT($G$1, "[$-ko-KR]yyyy-mm-dd(ddd) ") &amp; "오후 19:00"</f>
        <v>2021-06-18(금) 오후 19:00</v>
      </c>
      <c r="H69" s="272"/>
      <c r="I69" s="273"/>
      <c r="J69" s="271" t="str">
        <f>TEXT($G$1, "[$-ko-KR]yyyy-mm-dd(ddd) ") &amp; "오후 21:00"</f>
        <v>2021-06-18(금) 오후 21:00</v>
      </c>
      <c r="K69" s="272"/>
      <c r="L69" s="273"/>
      <c r="M69" s="271" t="str">
        <f>TEXT($G$1+1, "[$-ko-KR]yyyy-mm-dd(ddd) ") &amp; "오전 00:00"</f>
        <v>2021-06-19(토)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69"/>
      <c r="R71" s="269"/>
      <c r="S71" s="269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69"/>
      <c r="R72" s="269"/>
      <c r="S72" s="269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74"/>
      <c r="R73" s="274"/>
      <c r="S73" s="274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74"/>
      <c r="R74" s="274"/>
      <c r="S74" s="274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74"/>
      <c r="R75" s="274"/>
      <c r="S75" s="274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74"/>
      <c r="R76" s="274"/>
      <c r="S76" s="274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74"/>
      <c r="R77" s="274"/>
      <c r="S77" s="274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74"/>
      <c r="R78" s="274"/>
      <c r="S78" s="274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83"/>
      <c r="R80" s="284"/>
      <c r="S80" s="285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86"/>
      <c r="R81" s="287"/>
      <c r="S81" s="288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89"/>
      <c r="R82" s="290"/>
      <c r="S82" s="291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74"/>
      <c r="R83" s="274"/>
      <c r="S83" s="274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69"/>
      <c r="R84" s="269"/>
      <c r="S84" s="269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69"/>
      <c r="R85" s="269"/>
      <c r="S85" s="269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74"/>
      <c r="R86" s="274"/>
      <c r="S86" s="274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74"/>
      <c r="R87" s="274"/>
      <c r="S87" s="274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74"/>
      <c r="R88" s="274"/>
      <c r="S88" s="274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296"/>
      <c r="R89" s="297"/>
      <c r="S89" s="298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28" t="s">
        <v>292</v>
      </c>
      <c r="B95" s="248" t="s">
        <v>36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2021-06-18(금) 오전 00:00</v>
      </c>
      <c r="C96" s="312"/>
      <c r="D96" s="271" t="str">
        <f>TEXT($G$1, "[$-ko-KR]yyyy-mm-dd(ddd) ") &amp; "오후 14:00"</f>
        <v>2021-06-18(금) 오후 14:00</v>
      </c>
      <c r="E96" s="272"/>
      <c r="F96" s="273"/>
      <c r="G96" s="271" t="str">
        <f>TEXT($G$1, "[$-ko-KR]yyyy-mm-dd(ddd) ") &amp; "오후 19:00"</f>
        <v>2021-06-18(금) 오후 19:00</v>
      </c>
      <c r="H96" s="272"/>
      <c r="I96" s="273"/>
      <c r="J96" s="271" t="str">
        <f>TEXT($G$1, "[$-ko-KR]yyyy-mm-dd(ddd) ") &amp; "오후 21:00"</f>
        <v>2021-06-18(금) 오후 21:00</v>
      </c>
      <c r="K96" s="272"/>
      <c r="L96" s="273"/>
      <c r="M96" s="271" t="str">
        <f>TEXT($G$1+1, "[$-ko-KR]yyyy-mm-dd(ddd) ") &amp; "오전 00:00"</f>
        <v>2021-06-19(토)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69"/>
      <c r="R98" s="269"/>
      <c r="S98" s="269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69"/>
      <c r="R99" s="269"/>
      <c r="S99" s="269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74"/>
      <c r="R100" s="274"/>
      <c r="S100" s="274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74"/>
      <c r="R101" s="274"/>
      <c r="S101" s="274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74"/>
      <c r="R102" s="274"/>
      <c r="S102" s="274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74"/>
      <c r="R103" s="274"/>
      <c r="S103" s="274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74"/>
      <c r="R104" s="274"/>
      <c r="S104" s="274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74"/>
      <c r="R105" s="274"/>
      <c r="S105" s="274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83"/>
      <c r="R107" s="284"/>
      <c r="S107" s="285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86"/>
      <c r="R108" s="287"/>
      <c r="S108" s="288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89"/>
      <c r="R109" s="290"/>
      <c r="S109" s="291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74"/>
      <c r="R110" s="274"/>
      <c r="S110" s="274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69"/>
      <c r="R111" s="269"/>
      <c r="S111" s="269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69"/>
      <c r="R112" s="269"/>
      <c r="S112" s="269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74"/>
      <c r="R113" s="274"/>
      <c r="S113" s="274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74"/>
      <c r="R114" s="274"/>
      <c r="S114" s="274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74"/>
      <c r="R115" s="274"/>
      <c r="S115" s="274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296"/>
      <c r="R116" s="297"/>
      <c r="S116" s="298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28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2021-06-18(금) 오전 00:00</v>
      </c>
      <c r="C123" s="312"/>
      <c r="D123" s="271" t="str">
        <f>TEXT($G$1, "[$-ko-KR]yyyy-mm-dd(ddd) ") &amp; "오후 14:00"</f>
        <v>2021-06-18(금) 오후 14:00</v>
      </c>
      <c r="E123" s="272"/>
      <c r="F123" s="273"/>
      <c r="G123" s="271" t="str">
        <f>TEXT($G$1, "[$-ko-KR]yyyy-mm-dd(ddd) ") &amp; "오후 19:00"</f>
        <v>2021-06-18(금) 오후 19:00</v>
      </c>
      <c r="H123" s="272"/>
      <c r="I123" s="273"/>
      <c r="J123" s="271" t="str">
        <f>TEXT($G$1, "[$-ko-KR]yyyy-mm-dd(ddd) ") &amp; "오후 21:00"</f>
        <v>2021-06-18(금) 오후 21:00</v>
      </c>
      <c r="K123" s="272"/>
      <c r="L123" s="273"/>
      <c r="M123" s="271" t="str">
        <f>TEXT($G$1+1, "[$-ko-KR]yyyy-mm-dd(ddd) ") &amp; "오전 00:00"</f>
        <v>2021-06-19(토)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69"/>
      <c r="R125" s="269"/>
      <c r="S125" s="269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69"/>
      <c r="R126" s="269"/>
      <c r="S126" s="269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74"/>
      <c r="R127" s="274"/>
      <c r="S127" s="274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74"/>
      <c r="R128" s="274"/>
      <c r="S128" s="274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74"/>
      <c r="R129" s="274"/>
      <c r="S129" s="274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74"/>
      <c r="R130" s="274"/>
      <c r="S130" s="274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74"/>
      <c r="R131" s="274"/>
      <c r="S131" s="274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74"/>
      <c r="R132" s="274"/>
      <c r="S132" s="274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83"/>
      <c r="R134" s="284"/>
      <c r="S134" s="285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86"/>
      <c r="R135" s="287"/>
      <c r="S135" s="288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89"/>
      <c r="R136" s="290"/>
      <c r="S136" s="291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74"/>
      <c r="R137" s="274"/>
      <c r="S137" s="274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69"/>
      <c r="R138" s="269"/>
      <c r="S138" s="269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69"/>
      <c r="R139" s="269"/>
      <c r="S139" s="269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74"/>
      <c r="R140" s="274"/>
      <c r="S140" s="274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4"/>
      <c r="R141" s="274"/>
      <c r="S141" s="274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74"/>
      <c r="R142" s="274"/>
      <c r="S142" s="274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296"/>
      <c r="R143" s="297"/>
      <c r="S143" s="298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28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2021-06-18(금) 오전 00:00</v>
      </c>
      <c r="C150" s="312"/>
      <c r="D150" s="271" t="str">
        <f>TEXT($G$1, "[$-ko-KR]yyyy-mm-dd(ddd) ") &amp; "오후 14:00"</f>
        <v>2021-06-18(금) 오후 14:00</v>
      </c>
      <c r="E150" s="272"/>
      <c r="F150" s="273"/>
      <c r="G150" s="271" t="str">
        <f>TEXT($G$1, "[$-ko-KR]yyyy-mm-dd(ddd) ") &amp; "오후 19:00"</f>
        <v>2021-06-18(금) 오후 19:00</v>
      </c>
      <c r="H150" s="272"/>
      <c r="I150" s="273"/>
      <c r="J150" s="271" t="str">
        <f>TEXT($G$1, "[$-ko-KR]yyyy-mm-dd(ddd) ") &amp; "오후 21:00"</f>
        <v>2021-06-18(금) 오후 21:00</v>
      </c>
      <c r="K150" s="272"/>
      <c r="L150" s="273"/>
      <c r="M150" s="271" t="str">
        <f>TEXT($G$1+1, "[$-ko-KR]yyyy-mm-dd(ddd) ") &amp; "오전 00:00"</f>
        <v>2021-06-19(토)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69"/>
      <c r="R152" s="269"/>
      <c r="S152" s="269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69"/>
      <c r="R153" s="269"/>
      <c r="S153" s="269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74"/>
      <c r="R154" s="274"/>
      <c r="S154" s="274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74"/>
      <c r="R155" s="274"/>
      <c r="S155" s="274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74"/>
      <c r="R156" s="274"/>
      <c r="S156" s="274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74"/>
      <c r="R157" s="274"/>
      <c r="S157" s="274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74"/>
      <c r="R158" s="274"/>
      <c r="S158" s="274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74"/>
      <c r="R159" s="274"/>
      <c r="S159" s="274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83"/>
      <c r="R161" s="284"/>
      <c r="S161" s="285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86"/>
      <c r="R162" s="287"/>
      <c r="S162" s="288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89"/>
      <c r="R163" s="290"/>
      <c r="S163" s="291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74"/>
      <c r="R164" s="274"/>
      <c r="S164" s="274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69"/>
      <c r="R165" s="269"/>
      <c r="S165" s="269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69"/>
      <c r="R166" s="269"/>
      <c r="S166" s="269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74"/>
      <c r="R167" s="274"/>
      <c r="S167" s="274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74"/>
      <c r="R168" s="274"/>
      <c r="S168" s="274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74"/>
      <c r="R169" s="274"/>
      <c r="S169" s="274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296"/>
      <c r="R170" s="297"/>
      <c r="S170" s="298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28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2021-06-18(금) 오전 00:00</v>
      </c>
      <c r="C177" s="312"/>
      <c r="D177" s="271" t="str">
        <f>TEXT($G$1, "[$-ko-KR]yyyy-mm-dd(ddd) ") &amp; "오후 14:00"</f>
        <v>2021-06-18(금) 오후 14:00</v>
      </c>
      <c r="E177" s="272"/>
      <c r="F177" s="273"/>
      <c r="G177" s="271" t="str">
        <f>TEXT($G$1, "[$-ko-KR]yyyy-mm-dd(ddd) ") &amp; "오후 19:00"</f>
        <v>2021-06-18(금) 오후 19:00</v>
      </c>
      <c r="H177" s="272"/>
      <c r="I177" s="273"/>
      <c r="J177" s="271" t="str">
        <f>TEXT($G$1, "[$-ko-KR]yyyy-mm-dd(ddd) ") &amp; "오후 21:00"</f>
        <v>2021-06-18(금) 오후 21:00</v>
      </c>
      <c r="K177" s="272"/>
      <c r="L177" s="273"/>
      <c r="M177" s="271" t="str">
        <f>TEXT($G$1+1, "[$-ko-KR]yyyy-mm-dd(ddd) ") &amp; "오전 00:00"</f>
        <v>2021-06-19(토)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69"/>
      <c r="R179" s="269"/>
      <c r="S179" s="269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69"/>
      <c r="R180" s="269"/>
      <c r="S180" s="269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74"/>
      <c r="R181" s="274"/>
      <c r="S181" s="274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74"/>
      <c r="R182" s="274"/>
      <c r="S182" s="274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74"/>
      <c r="R183" s="274"/>
      <c r="S183" s="274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74"/>
      <c r="R184" s="274"/>
      <c r="S184" s="274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74"/>
      <c r="R185" s="274"/>
      <c r="S185" s="274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74"/>
      <c r="R186" s="274"/>
      <c r="S186" s="274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83"/>
      <c r="R188" s="284"/>
      <c r="S188" s="285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86"/>
      <c r="R189" s="287"/>
      <c r="S189" s="288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89"/>
      <c r="R190" s="290"/>
      <c r="S190" s="291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74"/>
      <c r="R191" s="274"/>
      <c r="S191" s="274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69"/>
      <c r="R192" s="269"/>
      <c r="S192" s="269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69"/>
      <c r="R193" s="269"/>
      <c r="S193" s="269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74"/>
      <c r="R194" s="274"/>
      <c r="S194" s="274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4"/>
      <c r="R195" s="274"/>
      <c r="S195" s="274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74"/>
      <c r="R196" s="274"/>
      <c r="S196" s="274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296"/>
      <c r="R197" s="297"/>
      <c r="S197" s="298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44366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32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2021-06-19(토) 오전 00:00</v>
      </c>
      <c r="C15" s="315"/>
      <c r="D15" s="271" t="str">
        <f>TEXT($G$1, "[$-ko-KR]yyyy-mm-dd(ddd) ") &amp; "오후 14:00"</f>
        <v>2021-06-19(토) 오후 14:00</v>
      </c>
      <c r="E15" s="272"/>
      <c r="F15" s="273"/>
      <c r="G15" s="271" t="str">
        <f>TEXT($G$1, "[$-ko-KR]yyyy-mm-dd(ddd) ") &amp; "오후 19:00"</f>
        <v>2021-06-19(토) 오후 19:00</v>
      </c>
      <c r="H15" s="272"/>
      <c r="I15" s="273"/>
      <c r="J15" s="271" t="str">
        <f>TEXT($G$1, "[$-ko-KR]yyyy-mm-dd(ddd) ") &amp; "오후 21:00"</f>
        <v>2021-06-19(토) 오후 21:00</v>
      </c>
      <c r="K15" s="272"/>
      <c r="L15" s="273"/>
      <c r="M15" s="271" t="str">
        <f>TEXT($G$1+1, "[$-ko-KR]yyyy-mm-dd(ddd) ") &amp; "오전 00:00"</f>
        <v>2021-06-20(일)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69"/>
      <c r="R17" s="269"/>
      <c r="S17" s="269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69"/>
      <c r="R18" s="269"/>
      <c r="S18" s="269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74"/>
      <c r="R19" s="274"/>
      <c r="S19" s="274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74"/>
      <c r="R20" s="274"/>
      <c r="S20" s="274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74"/>
      <c r="R21" s="274"/>
      <c r="S21" s="274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74"/>
      <c r="R22" s="274"/>
      <c r="S22" s="274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74"/>
      <c r="R23" s="274"/>
      <c r="S23" s="274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74"/>
      <c r="R24" s="274"/>
      <c r="S24" s="274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83"/>
      <c r="R26" s="284"/>
      <c r="S26" s="285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86"/>
      <c r="R27" s="287"/>
      <c r="S27" s="288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89"/>
      <c r="R28" s="290"/>
      <c r="S28" s="291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74"/>
      <c r="R29" s="274"/>
      <c r="S29" s="274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69"/>
      <c r="R30" s="269"/>
      <c r="S30" s="269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69"/>
      <c r="R31" s="269"/>
      <c r="S31" s="269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74"/>
      <c r="R32" s="274"/>
      <c r="S32" s="274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74"/>
      <c r="R33" s="274"/>
      <c r="S33" s="274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74"/>
      <c r="R34" s="274"/>
      <c r="S34" s="274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296"/>
      <c r="R35" s="297"/>
      <c r="S35" s="298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32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2021-06-19(토) 오전 00:00</v>
      </c>
      <c r="C42" s="312"/>
      <c r="D42" s="271" t="str">
        <f>TEXT($G$1, "[$-ko-KR]yyyy-mm-dd(ddd) ") &amp; "오후 14:00"</f>
        <v>2021-06-19(토) 오후 14:00</v>
      </c>
      <c r="E42" s="272"/>
      <c r="F42" s="273"/>
      <c r="G42" s="271" t="str">
        <f>TEXT($G$1, "[$-ko-KR]yyyy-mm-dd(ddd) ") &amp; "오후 19:00"</f>
        <v>2021-06-19(토) 오후 19:00</v>
      </c>
      <c r="H42" s="272"/>
      <c r="I42" s="273"/>
      <c r="J42" s="271" t="str">
        <f>TEXT($G$1, "[$-ko-KR]yyyy-mm-dd(ddd) ") &amp; "오후 21:00"</f>
        <v>2021-06-19(토) 오후 21:00</v>
      </c>
      <c r="K42" s="272"/>
      <c r="L42" s="273"/>
      <c r="M42" s="271" t="str">
        <f>TEXT($G$1+1, "[$-ko-KR]yyyy-mm-dd(ddd) ") &amp; "오전 00:00"</f>
        <v>2021-06-20(일)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69"/>
      <c r="R44" s="269"/>
      <c r="S44" s="269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69"/>
      <c r="R45" s="269"/>
      <c r="S45" s="269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74"/>
      <c r="R46" s="274"/>
      <c r="S46" s="274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74"/>
      <c r="R47" s="274"/>
      <c r="S47" s="274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74"/>
      <c r="R48" s="274"/>
      <c r="S48" s="274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74"/>
      <c r="R49" s="274"/>
      <c r="S49" s="274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74"/>
      <c r="R50" s="274"/>
      <c r="S50" s="274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74"/>
      <c r="R51" s="274"/>
      <c r="S51" s="274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83"/>
      <c r="R53" s="284"/>
      <c r="S53" s="285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86"/>
      <c r="R54" s="287"/>
      <c r="S54" s="288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89"/>
      <c r="R55" s="290"/>
      <c r="S55" s="291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74"/>
      <c r="R56" s="274"/>
      <c r="S56" s="274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69"/>
      <c r="R57" s="269"/>
      <c r="S57" s="269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69"/>
      <c r="R58" s="269"/>
      <c r="S58" s="269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74"/>
      <c r="R59" s="274"/>
      <c r="S59" s="274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74"/>
      <c r="R60" s="274"/>
      <c r="S60" s="274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74"/>
      <c r="R61" s="274"/>
      <c r="S61" s="274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296"/>
      <c r="R62" s="297"/>
      <c r="S62" s="298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32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2021-06-19(토) 오전 00:00</v>
      </c>
      <c r="C69" s="312"/>
      <c r="D69" s="271" t="str">
        <f>TEXT($G$1, "[$-ko-KR]yyyy-mm-dd(ddd) ") &amp; "오후 14:00"</f>
        <v>2021-06-19(토) 오후 14:00</v>
      </c>
      <c r="E69" s="272"/>
      <c r="F69" s="273"/>
      <c r="G69" s="271" t="str">
        <f>TEXT($G$1, "[$-ko-KR]yyyy-mm-dd(ddd) ") &amp; "오후 19:00"</f>
        <v>2021-06-19(토) 오후 19:00</v>
      </c>
      <c r="H69" s="272"/>
      <c r="I69" s="273"/>
      <c r="J69" s="271" t="str">
        <f>TEXT($G$1, "[$-ko-KR]yyyy-mm-dd(ddd) ") &amp; "오후 21:00"</f>
        <v>2021-06-19(토) 오후 21:00</v>
      </c>
      <c r="K69" s="272"/>
      <c r="L69" s="273"/>
      <c r="M69" s="271" t="str">
        <f>TEXT($G$1+1, "[$-ko-KR]yyyy-mm-dd(ddd) ") &amp; "오전 00:00"</f>
        <v>2021-06-20(일)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69"/>
      <c r="R71" s="269"/>
      <c r="S71" s="269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69"/>
      <c r="R72" s="269"/>
      <c r="S72" s="269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74"/>
      <c r="R73" s="274"/>
      <c r="S73" s="274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74"/>
      <c r="R74" s="274"/>
      <c r="S74" s="274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74"/>
      <c r="R75" s="274"/>
      <c r="S75" s="274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74"/>
      <c r="R76" s="274"/>
      <c r="S76" s="274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74"/>
      <c r="R77" s="274"/>
      <c r="S77" s="274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74"/>
      <c r="R78" s="274"/>
      <c r="S78" s="274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83"/>
      <c r="R80" s="284"/>
      <c r="S80" s="285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86"/>
      <c r="R81" s="287"/>
      <c r="S81" s="288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89"/>
      <c r="R82" s="290"/>
      <c r="S82" s="291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74"/>
      <c r="R83" s="274"/>
      <c r="S83" s="274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69"/>
      <c r="R84" s="269"/>
      <c r="S84" s="269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69"/>
      <c r="R85" s="269"/>
      <c r="S85" s="269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74"/>
      <c r="R86" s="274"/>
      <c r="S86" s="274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74"/>
      <c r="R87" s="274"/>
      <c r="S87" s="274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74"/>
      <c r="R88" s="274"/>
      <c r="S88" s="274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296"/>
      <c r="R89" s="297"/>
      <c r="S89" s="298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32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2021-06-19(토) 오전 00:00</v>
      </c>
      <c r="C96" s="312"/>
      <c r="D96" s="271" t="str">
        <f>TEXT($G$1, "[$-ko-KR]yyyy-mm-dd(ddd) ") &amp; "오후 14:00"</f>
        <v>2021-06-19(토) 오후 14:00</v>
      </c>
      <c r="E96" s="272"/>
      <c r="F96" s="273"/>
      <c r="G96" s="271" t="str">
        <f>TEXT($G$1, "[$-ko-KR]yyyy-mm-dd(ddd) ") &amp; "오후 19:00"</f>
        <v>2021-06-19(토) 오후 19:00</v>
      </c>
      <c r="H96" s="272"/>
      <c r="I96" s="273"/>
      <c r="J96" s="271" t="str">
        <f>TEXT($G$1, "[$-ko-KR]yyyy-mm-dd(ddd) ") &amp; "오후 21:00"</f>
        <v>2021-06-19(토) 오후 21:00</v>
      </c>
      <c r="K96" s="272"/>
      <c r="L96" s="273"/>
      <c r="M96" s="271" t="str">
        <f>TEXT($G$1+1, "[$-ko-KR]yyyy-mm-dd(ddd) ") &amp; "오전 00:00"</f>
        <v>2021-06-20(일)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69"/>
      <c r="R98" s="269"/>
      <c r="S98" s="269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69"/>
      <c r="R99" s="269"/>
      <c r="S99" s="269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74"/>
      <c r="R100" s="274"/>
      <c r="S100" s="274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74"/>
      <c r="R101" s="274"/>
      <c r="S101" s="274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74"/>
      <c r="R102" s="274"/>
      <c r="S102" s="274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74"/>
      <c r="R103" s="274"/>
      <c r="S103" s="274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74"/>
      <c r="R104" s="274"/>
      <c r="S104" s="274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74"/>
      <c r="R105" s="274"/>
      <c r="S105" s="274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83"/>
      <c r="R107" s="284"/>
      <c r="S107" s="285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86"/>
      <c r="R108" s="287"/>
      <c r="S108" s="288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89"/>
      <c r="R109" s="290"/>
      <c r="S109" s="291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74"/>
      <c r="R110" s="274"/>
      <c r="S110" s="274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69"/>
      <c r="R111" s="269"/>
      <c r="S111" s="269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69"/>
      <c r="R112" s="269"/>
      <c r="S112" s="269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74"/>
      <c r="R113" s="274"/>
      <c r="S113" s="274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74"/>
      <c r="R114" s="274"/>
      <c r="S114" s="274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74"/>
      <c r="R115" s="274"/>
      <c r="S115" s="274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296"/>
      <c r="R116" s="297"/>
      <c r="S116" s="298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32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2021-06-19(토) 오전 00:00</v>
      </c>
      <c r="C123" s="312"/>
      <c r="D123" s="271" t="str">
        <f>TEXT($G$1, "[$-ko-KR]yyyy-mm-dd(ddd) ") &amp; "오후 14:00"</f>
        <v>2021-06-19(토) 오후 14:00</v>
      </c>
      <c r="E123" s="272"/>
      <c r="F123" s="273"/>
      <c r="G123" s="271" t="str">
        <f>TEXT($G$1, "[$-ko-KR]yyyy-mm-dd(ddd) ") &amp; "오후 19:00"</f>
        <v>2021-06-19(토) 오후 19:00</v>
      </c>
      <c r="H123" s="272"/>
      <c r="I123" s="273"/>
      <c r="J123" s="271" t="str">
        <f>TEXT($G$1, "[$-ko-KR]yyyy-mm-dd(ddd) ") &amp; "오후 21:00"</f>
        <v>2021-06-19(토) 오후 21:00</v>
      </c>
      <c r="K123" s="272"/>
      <c r="L123" s="273"/>
      <c r="M123" s="271" t="str">
        <f>TEXT($G$1+1, "[$-ko-KR]yyyy-mm-dd(ddd) ") &amp; "오전 00:00"</f>
        <v>2021-06-20(일)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69"/>
      <c r="R125" s="269"/>
      <c r="S125" s="269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69"/>
      <c r="R126" s="269"/>
      <c r="S126" s="269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74"/>
      <c r="R127" s="274"/>
      <c r="S127" s="274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74"/>
      <c r="R128" s="274"/>
      <c r="S128" s="274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74"/>
      <c r="R129" s="274"/>
      <c r="S129" s="274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74"/>
      <c r="R130" s="274"/>
      <c r="S130" s="274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74"/>
      <c r="R131" s="274"/>
      <c r="S131" s="274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74"/>
      <c r="R132" s="274"/>
      <c r="S132" s="274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83"/>
      <c r="R134" s="284"/>
      <c r="S134" s="285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86"/>
      <c r="R135" s="287"/>
      <c r="S135" s="288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89"/>
      <c r="R136" s="290"/>
      <c r="S136" s="291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74"/>
      <c r="R137" s="274"/>
      <c r="S137" s="274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69"/>
      <c r="R138" s="269"/>
      <c r="S138" s="269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69"/>
      <c r="R139" s="269"/>
      <c r="S139" s="269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74"/>
      <c r="R140" s="274"/>
      <c r="S140" s="274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74"/>
      <c r="R141" s="274"/>
      <c r="S141" s="274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74"/>
      <c r="R142" s="274"/>
      <c r="S142" s="274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296"/>
      <c r="R143" s="297"/>
      <c r="S143" s="298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32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2021-06-19(토) 오전 00:00</v>
      </c>
      <c r="C150" s="312"/>
      <c r="D150" s="271" t="str">
        <f>TEXT($G$1, "[$-ko-KR]yyyy-mm-dd(ddd) ") &amp; "오후 14:00"</f>
        <v>2021-06-19(토) 오후 14:00</v>
      </c>
      <c r="E150" s="272"/>
      <c r="F150" s="273"/>
      <c r="G150" s="271" t="str">
        <f>TEXT($G$1, "[$-ko-KR]yyyy-mm-dd(ddd) ") &amp; "오후 19:00"</f>
        <v>2021-06-19(토) 오후 19:00</v>
      </c>
      <c r="H150" s="272"/>
      <c r="I150" s="273"/>
      <c r="J150" s="271" t="str">
        <f>TEXT($G$1, "[$-ko-KR]yyyy-mm-dd(ddd) ") &amp; "오후 21:00"</f>
        <v>2021-06-19(토) 오후 21:00</v>
      </c>
      <c r="K150" s="272"/>
      <c r="L150" s="273"/>
      <c r="M150" s="271" t="str">
        <f>TEXT($G$1+1, "[$-ko-KR]yyyy-mm-dd(ddd) ") &amp; "오전 00:00"</f>
        <v>2021-06-20(일)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69"/>
      <c r="R152" s="269"/>
      <c r="S152" s="269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69"/>
      <c r="R153" s="269"/>
      <c r="S153" s="269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74"/>
      <c r="R154" s="274"/>
      <c r="S154" s="274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74"/>
      <c r="R155" s="274"/>
      <c r="S155" s="274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74"/>
      <c r="R156" s="274"/>
      <c r="S156" s="274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74"/>
      <c r="R157" s="274"/>
      <c r="S157" s="274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74"/>
      <c r="R158" s="274"/>
      <c r="S158" s="274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74"/>
      <c r="R159" s="274"/>
      <c r="S159" s="274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83"/>
      <c r="R161" s="284"/>
      <c r="S161" s="285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86"/>
      <c r="R162" s="287"/>
      <c r="S162" s="288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89"/>
      <c r="R163" s="290"/>
      <c r="S163" s="291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74"/>
      <c r="R164" s="274"/>
      <c r="S164" s="274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69"/>
      <c r="R165" s="269"/>
      <c r="S165" s="269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69"/>
      <c r="R166" s="269"/>
      <c r="S166" s="269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74"/>
      <c r="R167" s="274"/>
      <c r="S167" s="274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74"/>
      <c r="R168" s="274"/>
      <c r="S168" s="274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74"/>
      <c r="R169" s="274"/>
      <c r="S169" s="274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296"/>
      <c r="R170" s="297"/>
      <c r="S170" s="298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32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2021-06-19(토) 오전 00:00</v>
      </c>
      <c r="C177" s="312"/>
      <c r="D177" s="271" t="str">
        <f>TEXT($G$1, "[$-ko-KR]yyyy-mm-dd(ddd) ") &amp; "오후 14:00"</f>
        <v>2021-06-19(토) 오후 14:00</v>
      </c>
      <c r="E177" s="272"/>
      <c r="F177" s="273"/>
      <c r="G177" s="271" t="str">
        <f>TEXT($G$1, "[$-ko-KR]yyyy-mm-dd(ddd) ") &amp; "오후 19:00"</f>
        <v>2021-06-19(토) 오후 19:00</v>
      </c>
      <c r="H177" s="272"/>
      <c r="I177" s="273"/>
      <c r="J177" s="271" t="str">
        <f>TEXT($G$1, "[$-ko-KR]yyyy-mm-dd(ddd) ") &amp; "오후 21:00"</f>
        <v>2021-06-19(토) 오후 21:00</v>
      </c>
      <c r="K177" s="272"/>
      <c r="L177" s="273"/>
      <c r="M177" s="271" t="str">
        <f>TEXT($G$1+1, "[$-ko-KR]yyyy-mm-dd(ddd) ") &amp; "오전 00:00"</f>
        <v>2021-06-20(일)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69"/>
      <c r="R179" s="269"/>
      <c r="S179" s="269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69"/>
      <c r="R180" s="269"/>
      <c r="S180" s="269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74"/>
      <c r="R181" s="274"/>
      <c r="S181" s="274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74"/>
      <c r="R182" s="274"/>
      <c r="S182" s="274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74"/>
      <c r="R183" s="274"/>
      <c r="S183" s="274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74"/>
      <c r="R184" s="274"/>
      <c r="S184" s="274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74"/>
      <c r="R185" s="274"/>
      <c r="S185" s="274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74"/>
      <c r="R186" s="274"/>
      <c r="S186" s="274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83"/>
      <c r="R188" s="284"/>
      <c r="S188" s="285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86"/>
      <c r="R189" s="287"/>
      <c r="S189" s="288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89"/>
      <c r="R190" s="290"/>
      <c r="S190" s="291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74"/>
      <c r="R191" s="274"/>
      <c r="S191" s="274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69"/>
      <c r="R192" s="269"/>
      <c r="S192" s="269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69"/>
      <c r="R193" s="269"/>
      <c r="S193" s="269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74"/>
      <c r="R194" s="274"/>
      <c r="S194" s="274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74"/>
      <c r="R195" s="274"/>
      <c r="S195" s="274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74"/>
      <c r="R196" s="274"/>
      <c r="S196" s="274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296"/>
      <c r="R197" s="297"/>
      <c r="S197" s="298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44367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36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2021-06-20(일) 오전 00:00</v>
      </c>
      <c r="C15" s="315"/>
      <c r="D15" s="271" t="str">
        <f>TEXT($G$1, "[$-ko-KR]yyyy-mm-dd(ddd) ") &amp; "오후 14:00"</f>
        <v>2021-06-20(일) 오후 14:00</v>
      </c>
      <c r="E15" s="272"/>
      <c r="F15" s="273"/>
      <c r="G15" s="271" t="str">
        <f>TEXT($G$1, "[$-ko-KR]yyyy-mm-dd(ddd) ") &amp; "오후 19:00"</f>
        <v>2021-06-20(일) 오후 19:00</v>
      </c>
      <c r="H15" s="272"/>
      <c r="I15" s="273"/>
      <c r="J15" s="271" t="str">
        <f>TEXT($G$1, "[$-ko-KR]yyyy-mm-dd(ddd) ") &amp; "오후 21:00"</f>
        <v>2021-06-20(일) 오후 21:00</v>
      </c>
      <c r="K15" s="272"/>
      <c r="L15" s="273"/>
      <c r="M15" s="271" t="str">
        <f>TEXT($G$1+1, "[$-ko-KR]yyyy-mm-dd(ddd) ") &amp; "오전 00:00"</f>
        <v>2021-06-21(월)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9"/>
      <c r="R17" s="269"/>
      <c r="S17" s="269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9"/>
      <c r="R18" s="269"/>
      <c r="S18" s="269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4"/>
      <c r="R19" s="274"/>
      <c r="S19" s="274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4"/>
      <c r="R20" s="274"/>
      <c r="S20" s="274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4"/>
      <c r="R21" s="274"/>
      <c r="S21" s="27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36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2021-06-20(일) 오전 00:00</v>
      </c>
      <c r="C42" s="312"/>
      <c r="D42" s="271" t="str">
        <f>TEXT($G$1, "[$-ko-KR]yyyy-mm-dd(ddd) ") &amp; "오후 14:00"</f>
        <v>2021-06-20(일) 오후 14:00</v>
      </c>
      <c r="E42" s="272"/>
      <c r="F42" s="273"/>
      <c r="G42" s="271" t="str">
        <f>TEXT($G$1, "[$-ko-KR]yyyy-mm-dd(ddd) ") &amp; "오후 19:00"</f>
        <v>2021-06-20(일) 오후 19:00</v>
      </c>
      <c r="H42" s="272"/>
      <c r="I42" s="273"/>
      <c r="J42" s="271" t="str">
        <f>TEXT($G$1, "[$-ko-KR]yyyy-mm-dd(ddd) ") &amp; "오후 21:00"</f>
        <v>2021-06-20(일) 오후 21:00</v>
      </c>
      <c r="K42" s="272"/>
      <c r="L42" s="273"/>
      <c r="M42" s="271" t="str">
        <f>TEXT($G$1+1, "[$-ko-KR]yyyy-mm-dd(ddd) ") &amp; "오전 00:00"</f>
        <v>2021-06-21(월)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69"/>
      <c r="R44" s="269"/>
      <c r="S44" s="269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69"/>
      <c r="R45" s="269"/>
      <c r="S45" s="269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74"/>
      <c r="R46" s="274"/>
      <c r="S46" s="274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74"/>
      <c r="R47" s="274"/>
      <c r="S47" s="274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74"/>
      <c r="R48" s="274"/>
      <c r="S48" s="274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74"/>
      <c r="R49" s="274"/>
      <c r="S49" s="274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74"/>
      <c r="R50" s="274"/>
      <c r="S50" s="274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74"/>
      <c r="R51" s="274"/>
      <c r="S51" s="274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83"/>
      <c r="R53" s="284"/>
      <c r="S53" s="285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286"/>
      <c r="R54" s="287"/>
      <c r="S54" s="288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289"/>
      <c r="R55" s="290"/>
      <c r="S55" s="291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74"/>
      <c r="R56" s="274"/>
      <c r="S56" s="274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69"/>
      <c r="R57" s="269"/>
      <c r="S57" s="269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69"/>
      <c r="R58" s="269"/>
      <c r="S58" s="269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74"/>
      <c r="R59" s="274"/>
      <c r="S59" s="274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74"/>
      <c r="R60" s="274"/>
      <c r="S60" s="274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74"/>
      <c r="R61" s="274"/>
      <c r="S61" s="274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296"/>
      <c r="R62" s="297"/>
      <c r="S62" s="298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36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2021-06-20(일) 오전 00:00</v>
      </c>
      <c r="C69" s="312"/>
      <c r="D69" s="271" t="str">
        <f>TEXT($G$1, "[$-ko-KR]yyyy-mm-dd(ddd) ") &amp; "오후 14:00"</f>
        <v>2021-06-20(일) 오후 14:00</v>
      </c>
      <c r="E69" s="272"/>
      <c r="F69" s="273"/>
      <c r="G69" s="271" t="str">
        <f>TEXT($G$1, "[$-ko-KR]yyyy-mm-dd(ddd) ") &amp; "오후 19:00"</f>
        <v>2021-06-20(일) 오후 19:00</v>
      </c>
      <c r="H69" s="272"/>
      <c r="I69" s="273"/>
      <c r="J69" s="271" t="str">
        <f>TEXT($G$1, "[$-ko-KR]yyyy-mm-dd(ddd) ") &amp; "오후 21:00"</f>
        <v>2021-06-20(일) 오후 21:00</v>
      </c>
      <c r="K69" s="272"/>
      <c r="L69" s="273"/>
      <c r="M69" s="271" t="str">
        <f>TEXT($G$1+1, "[$-ko-KR]yyyy-mm-dd(ddd) ") &amp; "오전 00:00"</f>
        <v>2021-06-21(월)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69"/>
      <c r="R71" s="269"/>
      <c r="S71" s="269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69"/>
      <c r="R72" s="269"/>
      <c r="S72" s="269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74"/>
      <c r="R73" s="274"/>
      <c r="S73" s="274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74"/>
      <c r="R74" s="274"/>
      <c r="S74" s="274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74"/>
      <c r="R75" s="274"/>
      <c r="S75" s="274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74"/>
      <c r="R76" s="274"/>
      <c r="S76" s="274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74"/>
      <c r="R77" s="274"/>
      <c r="S77" s="274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74"/>
      <c r="R78" s="274"/>
      <c r="S78" s="274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83"/>
      <c r="R80" s="284"/>
      <c r="S80" s="285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286"/>
      <c r="R81" s="287"/>
      <c r="S81" s="288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289"/>
      <c r="R82" s="290"/>
      <c r="S82" s="291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74"/>
      <c r="R83" s="274"/>
      <c r="S83" s="274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69"/>
      <c r="R84" s="269"/>
      <c r="S84" s="269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69"/>
      <c r="R85" s="269"/>
      <c r="S85" s="269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74"/>
      <c r="R86" s="274"/>
      <c r="S86" s="274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74"/>
      <c r="R87" s="274"/>
      <c r="S87" s="274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74"/>
      <c r="R88" s="274"/>
      <c r="S88" s="274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296"/>
      <c r="R89" s="297"/>
      <c r="S89" s="298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36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2021-06-20(일) 오전 00:00</v>
      </c>
      <c r="C96" s="312"/>
      <c r="D96" s="271" t="str">
        <f>TEXT($G$1, "[$-ko-KR]yyyy-mm-dd(ddd) ") &amp; "오후 14:00"</f>
        <v>2021-06-20(일) 오후 14:00</v>
      </c>
      <c r="E96" s="272"/>
      <c r="F96" s="273"/>
      <c r="G96" s="271" t="str">
        <f>TEXT($G$1, "[$-ko-KR]yyyy-mm-dd(ddd) ") &amp; "오후 19:00"</f>
        <v>2021-06-20(일) 오후 19:00</v>
      </c>
      <c r="H96" s="272"/>
      <c r="I96" s="273"/>
      <c r="J96" s="271" t="str">
        <f>TEXT($G$1, "[$-ko-KR]yyyy-mm-dd(ddd) ") &amp; "오후 21:00"</f>
        <v>2021-06-20(일) 오후 21:00</v>
      </c>
      <c r="K96" s="272"/>
      <c r="L96" s="273"/>
      <c r="M96" s="271" t="str">
        <f>TEXT($G$1+1, "[$-ko-KR]yyyy-mm-dd(ddd) ") &amp; "오전 00:00"</f>
        <v>2021-06-21(월)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69"/>
      <c r="R98" s="269"/>
      <c r="S98" s="269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69"/>
      <c r="R99" s="269"/>
      <c r="S99" s="269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74"/>
      <c r="R100" s="274"/>
      <c r="S100" s="274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74"/>
      <c r="R101" s="274"/>
      <c r="S101" s="274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74"/>
      <c r="R102" s="274"/>
      <c r="S102" s="274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74"/>
      <c r="R103" s="274"/>
      <c r="S103" s="274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74"/>
      <c r="R104" s="274"/>
      <c r="S104" s="274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74"/>
      <c r="R105" s="274"/>
      <c r="S105" s="274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83"/>
      <c r="R107" s="284"/>
      <c r="S107" s="285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286"/>
      <c r="R108" s="287"/>
      <c r="S108" s="288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289"/>
      <c r="R109" s="290"/>
      <c r="S109" s="291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74"/>
      <c r="R110" s="274"/>
      <c r="S110" s="274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69"/>
      <c r="R111" s="269"/>
      <c r="S111" s="269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69"/>
      <c r="R112" s="269"/>
      <c r="S112" s="269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74"/>
      <c r="R113" s="274"/>
      <c r="S113" s="274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74"/>
      <c r="R114" s="274"/>
      <c r="S114" s="274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74"/>
      <c r="R115" s="274"/>
      <c r="S115" s="274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296"/>
      <c r="R116" s="297"/>
      <c r="S116" s="298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36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2021-06-20(일) 오전 00:00</v>
      </c>
      <c r="C123" s="312"/>
      <c r="D123" s="271" t="str">
        <f>TEXT($G$1, "[$-ko-KR]yyyy-mm-dd(ddd) ") &amp; "오후 14:00"</f>
        <v>2021-06-20(일) 오후 14:00</v>
      </c>
      <c r="E123" s="272"/>
      <c r="F123" s="273"/>
      <c r="G123" s="271" t="str">
        <f>TEXT($G$1, "[$-ko-KR]yyyy-mm-dd(ddd) ") &amp; "오후 19:00"</f>
        <v>2021-06-20(일) 오후 19:00</v>
      </c>
      <c r="H123" s="272"/>
      <c r="I123" s="273"/>
      <c r="J123" s="271" t="str">
        <f>TEXT($G$1, "[$-ko-KR]yyyy-mm-dd(ddd) ") &amp; "오후 21:00"</f>
        <v>2021-06-20(일) 오후 21:00</v>
      </c>
      <c r="K123" s="272"/>
      <c r="L123" s="273"/>
      <c r="M123" s="271" t="str">
        <f>TEXT($G$1+1, "[$-ko-KR]yyyy-mm-dd(ddd) ") &amp; "오전 00:00"</f>
        <v>2021-06-21(월)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69"/>
      <c r="R125" s="269"/>
      <c r="S125" s="269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69"/>
      <c r="R126" s="269"/>
      <c r="S126" s="269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74"/>
      <c r="R127" s="274"/>
      <c r="S127" s="274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74"/>
      <c r="R128" s="274"/>
      <c r="S128" s="274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74"/>
      <c r="R129" s="274"/>
      <c r="S129" s="274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74"/>
      <c r="R130" s="274"/>
      <c r="S130" s="274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74"/>
      <c r="R131" s="274"/>
      <c r="S131" s="274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74"/>
      <c r="R132" s="274"/>
      <c r="S132" s="274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83"/>
      <c r="R134" s="284"/>
      <c r="S134" s="285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286"/>
      <c r="R135" s="287"/>
      <c r="S135" s="288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289"/>
      <c r="R136" s="290"/>
      <c r="S136" s="291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74"/>
      <c r="R137" s="274"/>
      <c r="S137" s="274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69"/>
      <c r="R138" s="269"/>
      <c r="S138" s="269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69"/>
      <c r="R139" s="269"/>
      <c r="S139" s="269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74"/>
      <c r="R140" s="274"/>
      <c r="S140" s="274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74"/>
      <c r="R141" s="274"/>
      <c r="S141" s="274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74"/>
      <c r="R142" s="274"/>
      <c r="S142" s="274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296"/>
      <c r="R143" s="297"/>
      <c r="S143" s="298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36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2021-06-20(일) 오전 00:00</v>
      </c>
      <c r="C150" s="312"/>
      <c r="D150" s="271" t="str">
        <f>TEXT($G$1, "[$-ko-KR]yyyy-mm-dd(ddd) ") &amp; "오후 14:00"</f>
        <v>2021-06-20(일) 오후 14:00</v>
      </c>
      <c r="E150" s="272"/>
      <c r="F150" s="273"/>
      <c r="G150" s="271" t="str">
        <f>TEXT($G$1, "[$-ko-KR]yyyy-mm-dd(ddd) ") &amp; "오후 19:00"</f>
        <v>2021-06-20(일) 오후 19:00</v>
      </c>
      <c r="H150" s="272"/>
      <c r="I150" s="273"/>
      <c r="J150" s="271" t="str">
        <f>TEXT($G$1, "[$-ko-KR]yyyy-mm-dd(ddd) ") &amp; "오후 21:00"</f>
        <v>2021-06-20(일) 오후 21:00</v>
      </c>
      <c r="K150" s="272"/>
      <c r="L150" s="273"/>
      <c r="M150" s="271" t="str">
        <f>TEXT($G$1+1, "[$-ko-KR]yyyy-mm-dd(ddd) ") &amp; "오전 00:00"</f>
        <v>2021-06-21(월)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69"/>
      <c r="R152" s="269"/>
      <c r="S152" s="269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69"/>
      <c r="R153" s="269"/>
      <c r="S153" s="269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74"/>
      <c r="R154" s="274"/>
      <c r="S154" s="274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74"/>
      <c r="R155" s="274"/>
      <c r="S155" s="274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74"/>
      <c r="R156" s="274"/>
      <c r="S156" s="274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74"/>
      <c r="R157" s="274"/>
      <c r="S157" s="274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74"/>
      <c r="R158" s="274"/>
      <c r="S158" s="274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74"/>
      <c r="R159" s="274"/>
      <c r="S159" s="274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83"/>
      <c r="R161" s="284"/>
      <c r="S161" s="285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286"/>
      <c r="R162" s="287"/>
      <c r="S162" s="288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289"/>
      <c r="R163" s="290"/>
      <c r="S163" s="291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74"/>
      <c r="R164" s="274"/>
      <c r="S164" s="274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69"/>
      <c r="R165" s="269"/>
      <c r="S165" s="269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69"/>
      <c r="R166" s="269"/>
      <c r="S166" s="269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74"/>
      <c r="R167" s="274"/>
      <c r="S167" s="274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74"/>
      <c r="R168" s="274"/>
      <c r="S168" s="274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74"/>
      <c r="R169" s="274"/>
      <c r="S169" s="274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296"/>
      <c r="R170" s="297"/>
      <c r="S170" s="298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36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2021-06-20(일) 오전 00:00</v>
      </c>
      <c r="C177" s="312"/>
      <c r="D177" s="271" t="str">
        <f>TEXT($G$1, "[$-ko-KR]yyyy-mm-dd(ddd) ") &amp; "오후 14:00"</f>
        <v>2021-06-20(일) 오후 14:00</v>
      </c>
      <c r="E177" s="272"/>
      <c r="F177" s="273"/>
      <c r="G177" s="271" t="str">
        <f>TEXT($G$1, "[$-ko-KR]yyyy-mm-dd(ddd) ") &amp; "오후 19:00"</f>
        <v>2021-06-20(일) 오후 19:00</v>
      </c>
      <c r="H177" s="272"/>
      <c r="I177" s="273"/>
      <c r="J177" s="271" t="str">
        <f>TEXT($G$1, "[$-ko-KR]yyyy-mm-dd(ddd) ") &amp; "오후 21:00"</f>
        <v>2021-06-20(일) 오후 21:00</v>
      </c>
      <c r="K177" s="272"/>
      <c r="L177" s="273"/>
      <c r="M177" s="271" t="str">
        <f>TEXT($G$1+1, "[$-ko-KR]yyyy-mm-dd(ddd) ") &amp; "오전 00:00"</f>
        <v>2021-06-21(월)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69"/>
      <c r="R179" s="269"/>
      <c r="S179" s="269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69"/>
      <c r="R180" s="269"/>
      <c r="S180" s="269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74"/>
      <c r="R181" s="274"/>
      <c r="S181" s="274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74"/>
      <c r="R182" s="274"/>
      <c r="S182" s="274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74"/>
      <c r="R183" s="274"/>
      <c r="S183" s="274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74"/>
      <c r="R184" s="274"/>
      <c r="S184" s="274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74"/>
      <c r="R185" s="274"/>
      <c r="S185" s="274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74"/>
      <c r="R186" s="274"/>
      <c r="S186" s="274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83"/>
      <c r="R188" s="284"/>
      <c r="S188" s="285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286"/>
      <c r="R189" s="287"/>
      <c r="S189" s="288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289"/>
      <c r="R190" s="290"/>
      <c r="S190" s="291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74"/>
      <c r="R191" s="274"/>
      <c r="S191" s="274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69"/>
      <c r="R192" s="269"/>
      <c r="S192" s="269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69"/>
      <c r="R193" s="269"/>
      <c r="S193" s="269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74"/>
      <c r="R194" s="274"/>
      <c r="S194" s="274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74"/>
      <c r="R195" s="274"/>
      <c r="S195" s="274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74"/>
      <c r="R196" s="274"/>
      <c r="S196" s="274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296"/>
      <c r="R197" s="297"/>
      <c r="S197" s="298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44368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-181,498 KRW (-9.07%)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-205,793 KRW (-10.29%)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-227,059 KRW (-11.35%)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-279,900 KRW (-14.00%)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-195,751 KRW (-9.79%)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40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2021-06-21(월) 오전 00:00</v>
      </c>
      <c r="C15" s="315"/>
      <c r="D15" s="271" t="str">
        <f>TEXT($G$1, "[$-ko-KR]yyyy-mm-dd(ddd) ") &amp; "오후 14:00"</f>
        <v>2021-06-21(월) 오후 14:00</v>
      </c>
      <c r="E15" s="272"/>
      <c r="F15" s="273"/>
      <c r="G15" s="271" t="str">
        <f>TEXT($G$1, "[$-ko-KR]yyyy-mm-dd(ddd) ") &amp; "오후 19:00"</f>
        <v>2021-06-21(월) 오후 19:00</v>
      </c>
      <c r="H15" s="272"/>
      <c r="I15" s="273"/>
      <c r="J15" s="271" t="str">
        <f>TEXT($G$1, "[$-ko-KR]yyyy-mm-dd(ddd) ") &amp; "오후 21:00"</f>
        <v>2021-06-21(월) 오후 21:00</v>
      </c>
      <c r="K15" s="272"/>
      <c r="L15" s="273"/>
      <c r="M15" s="271" t="str">
        <f>TEXT($G$1+1, "[$-ko-KR]yyyy-mm-dd(ddd) ") &amp; "오전 00:00"</f>
        <v>2021-06-22(화)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-2.1686746987951772E-2</v>
      </c>
      <c r="F17" s="16">
        <f>IF(NOT(ISBLANK(_xlfn.IFNA(VLOOKUP($A17, $A$40:$O$199, 6, FALSE), ))), _xlfn.IFNA(VLOOKUP($A17, $A$40:$O$199, 6, FALSE), ), "")</f>
        <v>-2168.6746987951774</v>
      </c>
      <c r="G17" s="29">
        <f>IF(NOT(ISBLANK(_xlfn.IFNA(VLOOKUP($A17, $A$40:$O$199, 7, FALSE), ))), _xlfn.IFNA(VLOOKUP($A17, $A$40:$O$199, 7, FALSE), ), "")</f>
        <v>76.5</v>
      </c>
      <c r="H17" s="14">
        <f>IF(NOT(ISBLANK(_xlfn.IFNA(VLOOKUP($A17, $A$40:$O$199, 8, FALSE), ))), _xlfn.IFNA(VLOOKUP($A17, $A$40:$O$199, 8, FALSE), ), "")</f>
        <v>-7.8313253012048195E-2</v>
      </c>
      <c r="I17" s="100">
        <f>IF(NOT(ISBLANK(_xlfn.IFNA(VLOOKUP($A17, $A$40:$O$199, 9, FALSE), ))), _xlfn.IFNA(VLOOKUP($A17, $A$40:$O$199, 9, FALSE), ), "")</f>
        <v>-7831.3253012048199</v>
      </c>
      <c r="J17" s="13">
        <f>IF(NOT(ISBLANK(_xlfn.IFNA(VLOOKUP($A17, $A$40:$O$199, 10, FALSE), ))), _xlfn.IFNA(VLOOKUP($A17, $A$40:$O$199, 10, FALSE), ), "")</f>
        <v>74</v>
      </c>
      <c r="K17" s="14">
        <f>IF(NOT(ISBLANK(_xlfn.IFNA(VLOOKUP($A17, $A$40:$O$199, 11, FALSE), ))), _xlfn.IFNA(VLOOKUP($A17, $A$40:$O$199, 11, FALSE), ), "")</f>
        <v>-0.10843373493975904</v>
      </c>
      <c r="L17" s="16">
        <f>IF(NOT(ISBLANK(_xlfn.IFNA(VLOOKUP($A17, $A$40:$O$199, 12, FALSE), ))), _xlfn.IFNA(VLOOKUP($A17, $A$40:$O$199, 12, FALSE), ), "")</f>
        <v>-10843.373493975903</v>
      </c>
      <c r="M17" s="29">
        <f>IF(NOT(ISBLANK(_xlfn.IFNA(VLOOKUP($A17, $A$40:$O$199, 13, FALSE), ))), _xlfn.IFNA(VLOOKUP($A17, $A$40:$O$199, 13, FALSE), ), "")</f>
        <v>74.8</v>
      </c>
      <c r="N17" s="14">
        <f>IF(NOT(ISBLANK(_xlfn.IFNA(VLOOKUP($A17, $A$40:$O$199, 14, FALSE), ))), _xlfn.IFNA(VLOOKUP($A17, $A$40:$O$199, 14, FALSE), ), "")</f>
        <v>-9.8795180722891604E-2</v>
      </c>
      <c r="O17" s="16">
        <f>IF(NOT(ISBLANK(_xlfn.IFNA(VLOOKUP($A17, $A$40:$O$199, 15, FALSE), ))), _xlfn.IFNA(VLOOKUP($A17, $A$40:$O$199, 15, FALSE), ), "")</f>
        <v>-9879.51807228916</v>
      </c>
      <c r="Q17" s="269"/>
      <c r="R17" s="269"/>
      <c r="S17" s="269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>
        <f t="shared" ref="D18:D36" si="2">IF(NOT(ISBLANK(_xlfn.IFNA(VLOOKUP($A18, $A$40:$O$199, 4, FALSE), ))), _xlfn.IFNA(VLOOKUP($A18, $A$40:$O$199, 4, FALSE), ), "")</f>
        <v>71.8</v>
      </c>
      <c r="E18" s="32">
        <f t="shared" ref="E18:E36" si="3">IF(NOT(ISBLANK(_xlfn.IFNA(VLOOKUP($A18, $A$40:$O$199, 5, FALSE), ))), _xlfn.IFNA(VLOOKUP($A18, $A$40:$O$199, 5, FALSE), ), "")</f>
        <v>-4.138851802403215E-2</v>
      </c>
      <c r="F18" s="18">
        <f t="shared" ref="F18:F36" si="4">IF(NOT(ISBLANK(_xlfn.IFNA(VLOOKUP($A18, $A$40:$O$199, 6, FALSE), ))), _xlfn.IFNA(VLOOKUP($A18, $A$40:$O$199, 6, FALSE), ), "")</f>
        <v>-4138.8518024032146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-0.10413885180240334</v>
      </c>
      <c r="I18" s="101">
        <f t="shared" ref="I18:I36" si="7">IF(NOT(ISBLANK(_xlfn.IFNA(VLOOKUP($A18, $A$40:$O$199, 9, FALSE), ))), _xlfn.IFNA(VLOOKUP($A18, $A$40:$O$199, 9, FALSE), ), "")</f>
        <v>-10413.885180240335</v>
      </c>
      <c r="J18" s="15">
        <f t="shared" ref="J18:J36" si="8">IF(NOT(ISBLANK(_xlfn.IFNA(VLOOKUP($A18, $A$40:$O$199, 10, FALSE), ))), _xlfn.IFNA(VLOOKUP($A18, $A$40:$O$199, 10, FALSE), ), "")</f>
        <v>62.6</v>
      </c>
      <c r="K18" s="32">
        <f t="shared" ref="K18:K36" si="9">IF(NOT(ISBLANK(_xlfn.IFNA(VLOOKUP($A18, $A$40:$O$199, 11, FALSE), ))), _xlfn.IFNA(VLOOKUP($A18, $A$40:$O$199, 11, FALSE), ), "")</f>
        <v>-0.16421895861148203</v>
      </c>
      <c r="L18" s="18">
        <f t="shared" ref="L18:L36" si="10">IF(NOT(ISBLANK(_xlfn.IFNA(VLOOKUP($A18, $A$40:$O$199, 12, FALSE), ))), _xlfn.IFNA(VLOOKUP($A18, $A$40:$O$199, 12, FALSE), ), "")</f>
        <v>-16421.895861148201</v>
      </c>
      <c r="M18" s="31">
        <f t="shared" ref="M18:M36" si="11">IF(NOT(ISBLANK(_xlfn.IFNA(VLOOKUP($A18, $A$40:$O$199, 13, FALSE), ))), _xlfn.IFNA(VLOOKUP($A18, $A$40:$O$199, 13, FALSE), ), "")</f>
        <v>64.900000000000006</v>
      </c>
      <c r="N18" s="32">
        <f t="shared" ref="N18:N36" si="12">IF(NOT(ISBLANK(_xlfn.IFNA(VLOOKUP($A18, $A$40:$O$199, 14, FALSE), ))), _xlfn.IFNA(VLOOKUP($A18, $A$40:$O$199, 14, FALSE), ), "")</f>
        <v>-0.13351134846461948</v>
      </c>
      <c r="O18" s="18">
        <f t="shared" ref="O18:O36" si="13">IF(NOT(ISBLANK(_xlfn.IFNA(VLOOKUP($A18, $A$40:$O$199, 15, FALSE), ))), _xlfn.IFNA(VLOOKUP($A18, $A$40:$O$199, 15, FALSE), ), "")</f>
        <v>-13351.134846461948</v>
      </c>
      <c r="Q18" s="269"/>
      <c r="R18" s="269"/>
      <c r="S18" s="269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>
        <f t="shared" si="2"/>
        <v>80.900000000000006</v>
      </c>
      <c r="E19" s="32">
        <f t="shared" si="3"/>
        <v>-1.7010935601457979E-2</v>
      </c>
      <c r="F19" s="18">
        <f t="shared" si="4"/>
        <v>-1701.0935601457979</v>
      </c>
      <c r="G19" s="31">
        <f t="shared" si="5"/>
        <v>78</v>
      </c>
      <c r="H19" s="32">
        <f t="shared" si="6"/>
        <v>-5.2247873633049786E-2</v>
      </c>
      <c r="I19" s="101">
        <f t="shared" si="7"/>
        <v>-5224.7873633049785</v>
      </c>
      <c r="J19" s="15">
        <f t="shared" si="8"/>
        <v>71.400000000000006</v>
      </c>
      <c r="K19" s="32">
        <f t="shared" si="9"/>
        <v>-0.13244228432563782</v>
      </c>
      <c r="L19" s="18">
        <f t="shared" si="10"/>
        <v>-13244.228432563781</v>
      </c>
      <c r="M19" s="31">
        <f t="shared" si="11"/>
        <v>73.900000000000006</v>
      </c>
      <c r="N19" s="32">
        <f t="shared" si="12"/>
        <v>-0.10206561360874838</v>
      </c>
      <c r="O19" s="18">
        <f t="shared" si="13"/>
        <v>-10206.561360874839</v>
      </c>
      <c r="Q19" s="274"/>
      <c r="R19" s="274"/>
      <c r="S19" s="274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>
        <f t="shared" si="2"/>
        <v>76.5</v>
      </c>
      <c r="E20" s="32">
        <f t="shared" si="3"/>
        <v>-1.6709511568123357E-2</v>
      </c>
      <c r="F20" s="18">
        <f t="shared" si="4"/>
        <v>-1670.9511568123357</v>
      </c>
      <c r="G20" s="31">
        <f t="shared" si="5"/>
        <v>72.7</v>
      </c>
      <c r="H20" s="32">
        <f t="shared" si="6"/>
        <v>-6.55526992287917E-2</v>
      </c>
      <c r="I20" s="101">
        <f t="shared" si="7"/>
        <v>-6555.2699228791698</v>
      </c>
      <c r="J20" s="15">
        <f t="shared" si="8"/>
        <v>70.599999999999994</v>
      </c>
      <c r="K20" s="32">
        <f t="shared" si="9"/>
        <v>-9.2544987146529603E-2</v>
      </c>
      <c r="L20" s="18">
        <f t="shared" si="10"/>
        <v>-9254.4987146529602</v>
      </c>
      <c r="M20" s="31">
        <f t="shared" si="11"/>
        <v>71.2</v>
      </c>
      <c r="N20" s="32">
        <f t="shared" si="12"/>
        <v>-8.4832904884318702E-2</v>
      </c>
      <c r="O20" s="18">
        <f t="shared" si="13"/>
        <v>-8483.2904884318705</v>
      </c>
      <c r="Q20" s="274"/>
      <c r="R20" s="274"/>
      <c r="S20" s="274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>
        <f t="shared" si="2"/>
        <v>20.6</v>
      </c>
      <c r="E21" s="21">
        <f t="shared" si="3"/>
        <v>-3.2863849765258184E-2</v>
      </c>
      <c r="F21" s="22">
        <f t="shared" si="4"/>
        <v>-3286.3849765258183</v>
      </c>
      <c r="G21" s="30">
        <f t="shared" si="5"/>
        <v>19.100000000000001</v>
      </c>
      <c r="H21" s="21">
        <f t="shared" si="6"/>
        <v>-0.10328638497652579</v>
      </c>
      <c r="I21" s="105">
        <f t="shared" si="7"/>
        <v>-10328.638497652579</v>
      </c>
      <c r="J21" s="20">
        <f t="shared" si="8"/>
        <v>18.600000000000001</v>
      </c>
      <c r="K21" s="21">
        <f t="shared" si="9"/>
        <v>-0.12676056338028166</v>
      </c>
      <c r="L21" s="22">
        <f t="shared" si="10"/>
        <v>-12676.056338028166</v>
      </c>
      <c r="M21" s="30">
        <f t="shared" si="11"/>
        <v>18.899999999999999</v>
      </c>
      <c r="N21" s="21">
        <f t="shared" si="12"/>
        <v>-0.11267605633802827</v>
      </c>
      <c r="O21" s="22">
        <f t="shared" si="13"/>
        <v>-11267.605633802827</v>
      </c>
      <c r="Q21" s="274"/>
      <c r="R21" s="274"/>
      <c r="S21" s="274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>
        <f t="shared" si="2"/>
        <v>41.7</v>
      </c>
      <c r="E22" s="107">
        <f t="shared" si="3"/>
        <v>-4.1379310344827523E-2</v>
      </c>
      <c r="F22" s="108">
        <f t="shared" si="4"/>
        <v>-4137.9310344827527</v>
      </c>
      <c r="G22" s="109">
        <f t="shared" si="5"/>
        <v>38.5</v>
      </c>
      <c r="H22" s="107">
        <f t="shared" si="6"/>
        <v>-0.11494252873563218</v>
      </c>
      <c r="I22" s="110">
        <f t="shared" si="7"/>
        <v>-11494.252873563219</v>
      </c>
      <c r="J22" s="106">
        <f t="shared" si="8"/>
        <v>36.1</v>
      </c>
      <c r="K22" s="107">
        <f t="shared" si="9"/>
        <v>-0.1701149425287356</v>
      </c>
      <c r="L22" s="108">
        <f t="shared" si="10"/>
        <v>-17011.494252873559</v>
      </c>
      <c r="M22" s="109">
        <f t="shared" si="11"/>
        <v>37.200000000000003</v>
      </c>
      <c r="N22" s="107">
        <f t="shared" si="12"/>
        <v>-0.14482758620689648</v>
      </c>
      <c r="O22" s="108">
        <f t="shared" si="13"/>
        <v>-14482.758620689649</v>
      </c>
      <c r="Q22" s="274"/>
      <c r="R22" s="274"/>
      <c r="S22" s="274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>
        <f t="shared" si="2"/>
        <v>3.15</v>
      </c>
      <c r="E23" s="32">
        <f t="shared" si="3"/>
        <v>-4.5454545454545428E-2</v>
      </c>
      <c r="F23" s="18">
        <f t="shared" si="4"/>
        <v>-4545.4545454545432</v>
      </c>
      <c r="G23" s="31">
        <f t="shared" si="5"/>
        <v>3</v>
      </c>
      <c r="H23" s="32">
        <f t="shared" si="6"/>
        <v>-9.0909090909090856E-2</v>
      </c>
      <c r="I23" s="101">
        <f t="shared" si="7"/>
        <v>-9090.9090909090864</v>
      </c>
      <c r="J23" s="15">
        <f t="shared" si="8"/>
        <v>2.88</v>
      </c>
      <c r="K23" s="32">
        <f t="shared" si="9"/>
        <v>-0.12727272727272726</v>
      </c>
      <c r="L23" s="18">
        <f t="shared" si="10"/>
        <v>-12727.272727272726</v>
      </c>
      <c r="M23" s="31">
        <f t="shared" si="11"/>
        <v>2.93</v>
      </c>
      <c r="N23" s="32">
        <f t="shared" si="12"/>
        <v>-0.11212121212121202</v>
      </c>
      <c r="O23" s="18">
        <f t="shared" si="13"/>
        <v>-11212.121212121203</v>
      </c>
      <c r="Q23" s="274"/>
      <c r="R23" s="274"/>
      <c r="S23" s="274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>
        <f t="shared" si="2"/>
        <v>62</v>
      </c>
      <c r="E24" s="32">
        <f t="shared" si="3"/>
        <v>-1.4308426073131934E-2</v>
      </c>
      <c r="F24" s="18">
        <f t="shared" si="4"/>
        <v>-1430.8426073131934</v>
      </c>
      <c r="G24" s="31">
        <f t="shared" si="5"/>
        <v>56.7</v>
      </c>
      <c r="H24" s="32">
        <f t="shared" si="6"/>
        <v>-9.8569157392686735E-2</v>
      </c>
      <c r="I24" s="101">
        <f t="shared" si="7"/>
        <v>-9856.9157392686739</v>
      </c>
      <c r="J24" s="15">
        <f t="shared" si="8"/>
        <v>56</v>
      </c>
      <c r="K24" s="32">
        <f t="shared" si="9"/>
        <v>-0.10969793322734497</v>
      </c>
      <c r="L24" s="18">
        <f t="shared" si="10"/>
        <v>-10969.793322734497</v>
      </c>
      <c r="M24" s="31">
        <f t="shared" si="11"/>
        <v>55.4</v>
      </c>
      <c r="N24" s="32">
        <f t="shared" si="12"/>
        <v>-0.1192368839427663</v>
      </c>
      <c r="O24" s="18">
        <f t="shared" si="13"/>
        <v>-11923.688394276629</v>
      </c>
      <c r="Q24" s="274"/>
      <c r="R24" s="274"/>
      <c r="S24" s="274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>
        <f t="shared" si="2"/>
        <v>59</v>
      </c>
      <c r="E25" s="32">
        <f t="shared" si="3"/>
        <v>-4.3760129659643481E-2</v>
      </c>
      <c r="F25" s="18">
        <f t="shared" si="4"/>
        <v>-4376.012965964348</v>
      </c>
      <c r="G25" s="31">
        <f t="shared" si="5"/>
        <v>58.8</v>
      </c>
      <c r="H25" s="32">
        <f t="shared" si="6"/>
        <v>-4.7001620745543038E-2</v>
      </c>
      <c r="I25" s="101">
        <f t="shared" si="7"/>
        <v>-4700.1620745543041</v>
      </c>
      <c r="J25" s="15">
        <f t="shared" si="8"/>
        <v>56.4</v>
      </c>
      <c r="K25" s="32">
        <f t="shared" si="9"/>
        <v>-8.5899513776337186E-2</v>
      </c>
      <c r="L25" s="18">
        <f t="shared" si="10"/>
        <v>-8589.9513776337189</v>
      </c>
      <c r="M25" s="31">
        <f t="shared" si="11"/>
        <v>57.5</v>
      </c>
      <c r="N25" s="32">
        <f t="shared" si="12"/>
        <v>-6.8071312803889839E-2</v>
      </c>
      <c r="O25" s="18">
        <f t="shared" si="13"/>
        <v>-6807.1312803889841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>
        <f t="shared" si="2"/>
        <v>14.5</v>
      </c>
      <c r="E26" s="25">
        <f t="shared" si="3"/>
        <v>-2.0270270270270316E-2</v>
      </c>
      <c r="F26" s="104">
        <f t="shared" si="4"/>
        <v>-2027.0270270270316</v>
      </c>
      <c r="G26" s="102">
        <f t="shared" si="5"/>
        <v>13.6</v>
      </c>
      <c r="H26" s="25">
        <f t="shared" si="6"/>
        <v>-8.1081081081081155E-2</v>
      </c>
      <c r="I26" s="103">
        <f t="shared" si="7"/>
        <v>-8108.1081081081156</v>
      </c>
      <c r="J26" s="24">
        <f t="shared" si="8"/>
        <v>13.1</v>
      </c>
      <c r="K26" s="25">
        <f t="shared" si="9"/>
        <v>-0.11486486486486493</v>
      </c>
      <c r="L26" s="104">
        <f t="shared" si="10"/>
        <v>-11486.486486486492</v>
      </c>
      <c r="M26" s="102">
        <f t="shared" si="11"/>
        <v>13.4</v>
      </c>
      <c r="N26" s="25">
        <f t="shared" si="12"/>
        <v>-9.4594594594594614E-2</v>
      </c>
      <c r="O26" s="104">
        <f t="shared" si="13"/>
        <v>-9459.4594594594619</v>
      </c>
      <c r="Q26" s="283"/>
      <c r="R26" s="284"/>
      <c r="S26" s="285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>
        <f t="shared" si="2"/>
        <v>25.6</v>
      </c>
      <c r="E27" s="14">
        <f t="shared" si="3"/>
        <v>-4.83271375464683E-2</v>
      </c>
      <c r="F27" s="16">
        <f t="shared" si="4"/>
        <v>-4832.7137546468302</v>
      </c>
      <c r="G27" s="29">
        <f t="shared" si="5"/>
        <v>24.1</v>
      </c>
      <c r="H27" s="14">
        <f t="shared" si="6"/>
        <v>-0.10408921933085492</v>
      </c>
      <c r="I27" s="100">
        <f t="shared" si="7"/>
        <v>-10408.921933085492</v>
      </c>
      <c r="J27" s="13">
        <f t="shared" si="8"/>
        <v>23.4</v>
      </c>
      <c r="K27" s="14">
        <f t="shared" si="9"/>
        <v>-0.13011152416356878</v>
      </c>
      <c r="L27" s="16">
        <f t="shared" si="10"/>
        <v>-13011.152416356877</v>
      </c>
      <c r="M27" s="29">
        <f t="shared" si="11"/>
        <v>23.2</v>
      </c>
      <c r="N27" s="14">
        <f t="shared" si="12"/>
        <v>-0.13754646840148696</v>
      </c>
      <c r="O27" s="16">
        <f t="shared" si="13"/>
        <v>-13754.646840148696</v>
      </c>
      <c r="Q27" s="286"/>
      <c r="R27" s="287"/>
      <c r="S27" s="288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>
        <f t="shared" si="2"/>
        <v>57.7</v>
      </c>
      <c r="E28" s="32">
        <f t="shared" si="3"/>
        <v>-5.0986842105263067E-2</v>
      </c>
      <c r="F28" s="18">
        <f t="shared" si="4"/>
        <v>-5098.6842105263067</v>
      </c>
      <c r="G28" s="31">
        <f t="shared" si="5"/>
        <v>53.3</v>
      </c>
      <c r="H28" s="32">
        <f t="shared" si="6"/>
        <v>-0.12335526315789475</v>
      </c>
      <c r="I28" s="101">
        <f t="shared" si="7"/>
        <v>-12335.526315789475</v>
      </c>
      <c r="J28" s="15">
        <f t="shared" si="8"/>
        <v>52.6</v>
      </c>
      <c r="K28" s="32">
        <f t="shared" si="9"/>
        <v>-0.13486842105263153</v>
      </c>
      <c r="L28" s="18">
        <f t="shared" si="10"/>
        <v>-13486.842105263153</v>
      </c>
      <c r="M28" s="31">
        <f t="shared" si="11"/>
        <v>53.8</v>
      </c>
      <c r="N28" s="32">
        <f t="shared" si="12"/>
        <v>-0.11513157894736843</v>
      </c>
      <c r="O28" s="18">
        <f t="shared" si="13"/>
        <v>-11513.157894736843</v>
      </c>
      <c r="Q28" s="289"/>
      <c r="R28" s="290"/>
      <c r="S28" s="291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>
        <f t="shared" si="2"/>
        <v>7.56</v>
      </c>
      <c r="E29" s="32">
        <f t="shared" si="3"/>
        <v>4.5643153526970841E-2</v>
      </c>
      <c r="F29" s="18">
        <f t="shared" si="4"/>
        <v>4564.3153526970837</v>
      </c>
      <c r="G29" s="31">
        <f t="shared" si="5"/>
        <v>6.86</v>
      </c>
      <c r="H29" s="32">
        <f t="shared" si="6"/>
        <v>-5.1175656984785628E-2</v>
      </c>
      <c r="I29" s="101">
        <f t="shared" si="7"/>
        <v>-5117.5656984785628</v>
      </c>
      <c r="J29" s="15">
        <f t="shared" si="8"/>
        <v>6.35</v>
      </c>
      <c r="K29" s="32">
        <f t="shared" si="9"/>
        <v>-0.12171507607192264</v>
      </c>
      <c r="L29" s="18">
        <f t="shared" si="10"/>
        <v>-12171.507607192263</v>
      </c>
      <c r="M29" s="31">
        <f t="shared" si="11"/>
        <v>6.61</v>
      </c>
      <c r="N29" s="32">
        <f t="shared" si="12"/>
        <v>-8.5753803596127262E-2</v>
      </c>
      <c r="O29" s="18">
        <f t="shared" si="13"/>
        <v>-8575.3803596127254</v>
      </c>
      <c r="Q29" s="274"/>
      <c r="R29" s="274"/>
      <c r="S29" s="274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>
        <f t="shared" si="2"/>
        <v>6.29</v>
      </c>
      <c r="E30" s="32">
        <f t="shared" si="3"/>
        <v>-3.9694656488549585E-2</v>
      </c>
      <c r="F30" s="18">
        <f t="shared" si="4"/>
        <v>-3969.4656488549585</v>
      </c>
      <c r="G30" s="31">
        <f t="shared" si="5"/>
        <v>5.88</v>
      </c>
      <c r="H30" s="32">
        <f t="shared" si="6"/>
        <v>-0.10229007633587786</v>
      </c>
      <c r="I30" s="101">
        <f t="shared" si="7"/>
        <v>-10229.007633587786</v>
      </c>
      <c r="J30" s="15">
        <f t="shared" si="8"/>
        <v>5.54</v>
      </c>
      <c r="K30" s="32">
        <f t="shared" si="9"/>
        <v>-0.15419847328244271</v>
      </c>
      <c r="L30" s="18">
        <f t="shared" si="10"/>
        <v>-15419.847328244272</v>
      </c>
      <c r="M30" s="31">
        <f t="shared" si="11"/>
        <v>5.68</v>
      </c>
      <c r="N30" s="32">
        <f t="shared" si="12"/>
        <v>-0.13282442748091605</v>
      </c>
      <c r="O30" s="18">
        <f t="shared" si="13"/>
        <v>-13282.442748091606</v>
      </c>
      <c r="Q30" s="269"/>
      <c r="R30" s="269"/>
      <c r="S30" s="269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>
        <f t="shared" si="2"/>
        <v>11.8</v>
      </c>
      <c r="E31" s="21">
        <f t="shared" si="3"/>
        <v>-5.5999999999999946E-2</v>
      </c>
      <c r="F31" s="22">
        <f t="shared" si="4"/>
        <v>-5599.9999999999945</v>
      </c>
      <c r="G31" s="30">
        <f t="shared" si="5"/>
        <v>11.1</v>
      </c>
      <c r="H31" s="21">
        <f t="shared" si="6"/>
        <v>-0.11200000000000003</v>
      </c>
      <c r="I31" s="105">
        <f t="shared" si="7"/>
        <v>-11200.000000000004</v>
      </c>
      <c r="J31" s="20">
        <f t="shared" si="8"/>
        <v>10.5</v>
      </c>
      <c r="K31" s="21">
        <f t="shared" si="9"/>
        <v>-0.16</v>
      </c>
      <c r="L31" s="22">
        <f t="shared" si="10"/>
        <v>-16000</v>
      </c>
      <c r="M31" s="30">
        <f t="shared" si="11"/>
        <v>10.9</v>
      </c>
      <c r="N31" s="21">
        <f t="shared" si="12"/>
        <v>-0.12799999999999997</v>
      </c>
      <c r="O31" s="22">
        <f t="shared" si="13"/>
        <v>-12799.999999999998</v>
      </c>
      <c r="Q31" s="269"/>
      <c r="R31" s="269"/>
      <c r="S31" s="269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>
        <f t="shared" si="2"/>
        <v>14.9</v>
      </c>
      <c r="E32" s="107">
        <f t="shared" si="3"/>
        <v>-3.2467532467532464E-2</v>
      </c>
      <c r="F32" s="108">
        <f t="shared" si="4"/>
        <v>-3246.7532467532465</v>
      </c>
      <c r="G32" s="109">
        <f t="shared" si="5"/>
        <v>14.2</v>
      </c>
      <c r="H32" s="107">
        <f t="shared" si="6"/>
        <v>-7.792207792207799E-2</v>
      </c>
      <c r="I32" s="110">
        <f t="shared" si="7"/>
        <v>-7792.2077922077988</v>
      </c>
      <c r="J32" s="106">
        <f t="shared" si="8"/>
        <v>13.6</v>
      </c>
      <c r="K32" s="107">
        <f t="shared" si="9"/>
        <v>-0.11688311688311692</v>
      </c>
      <c r="L32" s="108">
        <f t="shared" si="10"/>
        <v>-11688.311688311693</v>
      </c>
      <c r="M32" s="109">
        <f t="shared" si="11"/>
        <v>13.8</v>
      </c>
      <c r="N32" s="107">
        <f t="shared" si="12"/>
        <v>-0.10389610389610388</v>
      </c>
      <c r="O32" s="108">
        <f t="shared" si="13"/>
        <v>-10389.610389610387</v>
      </c>
      <c r="Q32" s="274"/>
      <c r="R32" s="274"/>
      <c r="S32" s="274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>
        <f t="shared" si="2"/>
        <v>41</v>
      </c>
      <c r="E33" s="32">
        <f t="shared" si="3"/>
        <v>-6.1784897025171683E-2</v>
      </c>
      <c r="F33" s="18">
        <f t="shared" si="4"/>
        <v>-6178.4897025171686</v>
      </c>
      <c r="G33" s="31">
        <f t="shared" si="5"/>
        <v>39.799999999999997</v>
      </c>
      <c r="H33" s="32">
        <f t="shared" si="6"/>
        <v>-8.9244851258581365E-2</v>
      </c>
      <c r="I33" s="101">
        <f t="shared" si="7"/>
        <v>-8924.4851258581366</v>
      </c>
      <c r="J33" s="15">
        <f t="shared" si="8"/>
        <v>38.1</v>
      </c>
      <c r="K33" s="32">
        <f t="shared" si="9"/>
        <v>-0.12814645308924488</v>
      </c>
      <c r="L33" s="18">
        <f t="shared" si="10"/>
        <v>-12814.645308924488</v>
      </c>
      <c r="M33" s="31">
        <f t="shared" si="11"/>
        <v>38.299999999999997</v>
      </c>
      <c r="N33" s="32">
        <f t="shared" si="12"/>
        <v>-0.12356979405034337</v>
      </c>
      <c r="O33" s="18">
        <f t="shared" si="13"/>
        <v>-12356.979405034337</v>
      </c>
      <c r="Q33" s="274"/>
      <c r="R33" s="274"/>
      <c r="S33" s="274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>
        <f t="shared" si="2"/>
        <v>8.49</v>
      </c>
      <c r="E34" s="32">
        <f t="shared" si="3"/>
        <v>-2.0761245674740452E-2</v>
      </c>
      <c r="F34" s="18">
        <f t="shared" si="4"/>
        <v>-2076.1245674740453</v>
      </c>
      <c r="G34" s="31">
        <f t="shared" si="5"/>
        <v>7.74</v>
      </c>
      <c r="H34" s="32">
        <f t="shared" si="6"/>
        <v>-0.10726643598615913</v>
      </c>
      <c r="I34" s="101">
        <f t="shared" si="7"/>
        <v>-10726.643598615914</v>
      </c>
      <c r="J34" s="15">
        <f t="shared" si="8"/>
        <v>7.56</v>
      </c>
      <c r="K34" s="32">
        <f t="shared" si="9"/>
        <v>-0.1280276816608997</v>
      </c>
      <c r="L34" s="18">
        <f t="shared" si="10"/>
        <v>-12802.768166089971</v>
      </c>
      <c r="M34" s="31">
        <f t="shared" si="11"/>
        <v>7.76</v>
      </c>
      <c r="N34" s="32">
        <f t="shared" si="12"/>
        <v>-0.10495963091118803</v>
      </c>
      <c r="O34" s="18">
        <f t="shared" si="13"/>
        <v>-10495.963091118803</v>
      </c>
      <c r="Q34" s="274"/>
      <c r="R34" s="274"/>
      <c r="S34" s="274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>
        <f t="shared" si="2"/>
        <v>8.8699999999999992</v>
      </c>
      <c r="E35" s="32">
        <f t="shared" si="3"/>
        <v>0.13717948717948711</v>
      </c>
      <c r="F35" s="18">
        <f t="shared" si="4"/>
        <v>13717.948717948711</v>
      </c>
      <c r="G35" s="31">
        <f t="shared" si="5"/>
        <v>8.6999999999999993</v>
      </c>
      <c r="H35" s="32">
        <f t="shared" si="6"/>
        <v>0.11538461538461532</v>
      </c>
      <c r="I35" s="101">
        <f t="shared" si="7"/>
        <v>11538.461538461532</v>
      </c>
      <c r="J35" s="15">
        <f t="shared" si="8"/>
        <v>8.5500000000000007</v>
      </c>
      <c r="K35" s="32">
        <f t="shared" si="9"/>
        <v>9.615384615384627E-2</v>
      </c>
      <c r="L35" s="18">
        <f t="shared" si="10"/>
        <v>9615.3846153846262</v>
      </c>
      <c r="M35" s="31">
        <f t="shared" si="11"/>
        <v>8.5</v>
      </c>
      <c r="N35" s="32">
        <f t="shared" si="12"/>
        <v>8.9743589743589772E-2</v>
      </c>
      <c r="O35" s="18">
        <f t="shared" si="13"/>
        <v>8974.3589743589764</v>
      </c>
      <c r="Q35" s="296"/>
      <c r="R35" s="297"/>
      <c r="S35" s="298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>
        <f t="shared" si="2"/>
        <v>40202000</v>
      </c>
      <c r="E36" s="25">
        <f t="shared" si="3"/>
        <v>-1.5429075235109719E-2</v>
      </c>
      <c r="F36" s="104">
        <f t="shared" si="4"/>
        <v>-1542.9075235109719</v>
      </c>
      <c r="G36" s="102">
        <f t="shared" si="5"/>
        <v>38963000</v>
      </c>
      <c r="H36" s="25">
        <f t="shared" si="6"/>
        <v>-4.5772923197492162E-2</v>
      </c>
      <c r="I36" s="103">
        <f t="shared" si="7"/>
        <v>-4577.2923197492164</v>
      </c>
      <c r="J36" s="24">
        <f t="shared" si="8"/>
        <v>38702000</v>
      </c>
      <c r="K36" s="25">
        <f t="shared" si="9"/>
        <v>-5.2164968652037617E-2</v>
      </c>
      <c r="L36" s="104">
        <f t="shared" si="10"/>
        <v>-5216.4968652037614</v>
      </c>
      <c r="M36" s="102">
        <f t="shared" si="11"/>
        <v>39001000</v>
      </c>
      <c r="N36" s="25">
        <f t="shared" si="12"/>
        <v>-4.4842280564263322E-2</v>
      </c>
      <c r="O36" s="104">
        <f t="shared" si="13"/>
        <v>-4484.2280564263319</v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-2.1873049479280971E-2</v>
      </c>
      <c r="F37" s="28">
        <f>SUM(F17:F36)</f>
        <v>-43746.098958561925</v>
      </c>
      <c r="G37" s="26" t="s">
        <v>43</v>
      </c>
      <c r="H37" s="27">
        <f>IF(COUNT(H17:H36), SUM(H17:H36) / COUNT(H17:H36), 0)</f>
        <v>-7.6688721515298042E-2</v>
      </c>
      <c r="I37" s="28">
        <f>SUM(I17:I36)</f>
        <v>-153377.44303059616</v>
      </c>
      <c r="J37" s="26" t="s">
        <v>43</v>
      </c>
      <c r="K37" s="27">
        <f>IF(COUNT(K17:K36), SUM(K17:K36) / COUNT(K17:K36), 0)</f>
        <v>-0.11311061893878591</v>
      </c>
      <c r="L37" s="28">
        <f>SUM(L17:L36)</f>
        <v>-226221.23787757184</v>
      </c>
      <c r="M37" s="26" t="s">
        <v>43</v>
      </c>
      <c r="N37" s="27">
        <f>IF(COUNT(N17:N36), SUM(N17:N36) / COUNT(N17:N36), 0)</f>
        <v>-9.7875659589608643E-2</v>
      </c>
      <c r="O37" s="28">
        <f>SUM(O17:O36)</f>
        <v>-195751.31917921736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40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2021-06-21(월) 오전 00:00</v>
      </c>
      <c r="C42" s="312"/>
      <c r="D42" s="271" t="str">
        <f>TEXT($G$1, "[$-ko-KR]yyyy-mm-dd(ddd) ") &amp; "오후 14:00"</f>
        <v>2021-06-21(월) 오후 14:00</v>
      </c>
      <c r="E42" s="272"/>
      <c r="F42" s="273"/>
      <c r="G42" s="271" t="str">
        <f>TEXT($G$1, "[$-ko-KR]yyyy-mm-dd(ddd) ") &amp; "오후 19:00"</f>
        <v>2021-06-21(월) 오후 19:00</v>
      </c>
      <c r="H42" s="272"/>
      <c r="I42" s="273"/>
      <c r="J42" s="271" t="str">
        <f>TEXT($G$1, "[$-ko-KR]yyyy-mm-dd(ddd) ") &amp; "오후 21:00"</f>
        <v>2021-06-21(월) 오후 21:00</v>
      </c>
      <c r="K42" s="272"/>
      <c r="L42" s="273"/>
      <c r="M42" s="271" t="str">
        <f>TEXT($G$1+1, "[$-ko-KR]yyyy-mm-dd(ddd) ") &amp; "오전 00:00"</f>
        <v>2021-06-22(화)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>
        <v>76.7</v>
      </c>
      <c r="E44" s="14">
        <f>IF(ISNUMBER(D44), (D44 - $B44) / $B44, "")</f>
        <v>-7.9231692677070767E-2</v>
      </c>
      <c r="F44" s="16">
        <f>IF(ISNUMBER(D44), $B64 * E44, "")</f>
        <v>-7923.1692677070769</v>
      </c>
      <c r="G44" s="29">
        <v>73</v>
      </c>
      <c r="H44" s="14">
        <f>IF(ISNUMBER(G44), (G44 - $B44) / $B44, "")</f>
        <v>-0.12364945978391353</v>
      </c>
      <c r="I44" s="100">
        <f>IF(ISNUMBER(G44), $B64 * H44, "")</f>
        <v>-12364.945978391353</v>
      </c>
      <c r="J44" s="13">
        <v>69.900000000000006</v>
      </c>
      <c r="K44" s="14">
        <f>IF(ISNUMBER(J44), (J44 - $B44) / $B44, "")</f>
        <v>-0.16086434573829522</v>
      </c>
      <c r="L44" s="16">
        <f>IF(ISNUMBER(J44), $B64 * K44, "")</f>
        <v>-16086.434573829521</v>
      </c>
      <c r="M44" s="29">
        <v>71.2</v>
      </c>
      <c r="N44" s="14">
        <f>IF(ISNUMBER(M44), (M44 - $B44) / $B44, "")</f>
        <v>-0.14525810324129645</v>
      </c>
      <c r="O44" s="16">
        <f>IF(ISNUMBER(M44), $B64 * N44, "")</f>
        <v>-14525.810324129645</v>
      </c>
      <c r="Q44" s="269"/>
      <c r="R44" s="269"/>
      <c r="S44" s="269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>
        <v>81.2</v>
      </c>
      <c r="E45" s="32">
        <f t="shared" ref="E45:E48" si="14">IF(ISNUMBER(D45), (D45 - $B45) / $B45, "")</f>
        <v>-2.1686746987951772E-2</v>
      </c>
      <c r="F45" s="18">
        <f>IF(ISNUMBER(D45), $B64 * E45, "")</f>
        <v>-2168.6746987951774</v>
      </c>
      <c r="G45" s="31">
        <v>76.5</v>
      </c>
      <c r="H45" s="32">
        <f t="shared" ref="H45:H48" si="15">IF(ISNUMBER(G45), (G45 - $B45) / $B45, "")</f>
        <v>-7.8313253012048195E-2</v>
      </c>
      <c r="I45" s="101">
        <f>IF(ISNUMBER(G45), $B64 * H45, "")</f>
        <v>-7831.3253012048199</v>
      </c>
      <c r="J45" s="15">
        <v>74</v>
      </c>
      <c r="K45" s="32">
        <f t="shared" ref="K45:K48" si="16">IF(ISNUMBER(J45), (J45 - $B45) / $B45, "")</f>
        <v>-0.10843373493975904</v>
      </c>
      <c r="L45" s="18">
        <f>IF(ISNUMBER(J45), $B64 * K45, "")</f>
        <v>-10843.373493975903</v>
      </c>
      <c r="M45" s="31">
        <v>74.8</v>
      </c>
      <c r="N45" s="32">
        <f t="shared" ref="N45:N48" si="17">IF(ISNUMBER(M45), (M45 - $B45) / $B45, "")</f>
        <v>-9.8795180722891604E-2</v>
      </c>
      <c r="O45" s="18">
        <f>IF(ISNUMBER(M45), $B64 * N45, "")</f>
        <v>-9879.51807228916</v>
      </c>
      <c r="Q45" s="269"/>
      <c r="R45" s="269"/>
      <c r="S45" s="269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>
        <v>71.8</v>
      </c>
      <c r="E46" s="32">
        <f t="shared" si="14"/>
        <v>-4.138851802403215E-2</v>
      </c>
      <c r="F46" s="18">
        <f>IF(ISNUMBER(D46), $B64 * E46, "")</f>
        <v>-4138.8518024032146</v>
      </c>
      <c r="G46" s="31">
        <v>67.099999999999994</v>
      </c>
      <c r="H46" s="32">
        <f t="shared" si="15"/>
        <v>-0.10413885180240334</v>
      </c>
      <c r="I46" s="101">
        <f>IF(ISNUMBER(G46), $B64 * H46, "")</f>
        <v>-10413.885180240335</v>
      </c>
      <c r="J46" s="15">
        <v>62.6</v>
      </c>
      <c r="K46" s="32">
        <f t="shared" si="16"/>
        <v>-0.16421895861148203</v>
      </c>
      <c r="L46" s="18">
        <f>IF(ISNUMBER(J46), $B64 * K46, "")</f>
        <v>-16421.895861148201</v>
      </c>
      <c r="M46" s="31">
        <v>64.900000000000006</v>
      </c>
      <c r="N46" s="32">
        <f t="shared" si="17"/>
        <v>-0.13351134846461948</v>
      </c>
      <c r="O46" s="18">
        <f>IF(ISNUMBER(M46), $B64 * N46, "")</f>
        <v>-13351.134846461948</v>
      </c>
      <c r="Q46" s="274"/>
      <c r="R46" s="274"/>
      <c r="S46" s="274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>
        <v>80.900000000000006</v>
      </c>
      <c r="E47" s="32">
        <f t="shared" si="14"/>
        <v>-1.7010935601457979E-2</v>
      </c>
      <c r="F47" s="18">
        <f>IF(ISNUMBER(D47), $B64 * E47, "")</f>
        <v>-1701.0935601457979</v>
      </c>
      <c r="G47" s="31">
        <v>78</v>
      </c>
      <c r="H47" s="32">
        <f t="shared" si="15"/>
        <v>-5.2247873633049786E-2</v>
      </c>
      <c r="I47" s="101">
        <f>IF(ISNUMBER(G47), $B64 * H47, "")</f>
        <v>-5224.7873633049785</v>
      </c>
      <c r="J47" s="15">
        <v>71.400000000000006</v>
      </c>
      <c r="K47" s="32">
        <f t="shared" si="16"/>
        <v>-0.13244228432563782</v>
      </c>
      <c r="L47" s="18">
        <f>IF(ISNUMBER(J47), $B64 * K47, "")</f>
        <v>-13244.228432563781</v>
      </c>
      <c r="M47" s="31">
        <v>73.900000000000006</v>
      </c>
      <c r="N47" s="32">
        <f t="shared" si="17"/>
        <v>-0.10206561360874838</v>
      </c>
      <c r="O47" s="18">
        <f>IF(ISNUMBER(M47), $B64 * N47, "")</f>
        <v>-10206.561360874839</v>
      </c>
      <c r="Q47" s="274"/>
      <c r="R47" s="274"/>
      <c r="S47" s="274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>
        <v>76.5</v>
      </c>
      <c r="E48" s="21">
        <f t="shared" si="14"/>
        <v>-1.6709511568123357E-2</v>
      </c>
      <c r="F48" s="22">
        <f>IF(ISNUMBER(D48), $B64 * E48, "")</f>
        <v>-1670.9511568123357</v>
      </c>
      <c r="G48" s="30">
        <v>72.7</v>
      </c>
      <c r="H48" s="21">
        <f t="shared" si="15"/>
        <v>-6.55526992287917E-2</v>
      </c>
      <c r="I48" s="105">
        <f>IF(ISNUMBER(G48), $B64 * H48, "")</f>
        <v>-6555.2699228791698</v>
      </c>
      <c r="J48" s="20">
        <v>70.599999999999994</v>
      </c>
      <c r="K48" s="21">
        <f t="shared" si="16"/>
        <v>-9.2544987146529603E-2</v>
      </c>
      <c r="L48" s="22">
        <f>IF(ISNUMBER(J48), $B64 * K48, "")</f>
        <v>-9254.4987146529602</v>
      </c>
      <c r="M48" s="30">
        <v>71.2</v>
      </c>
      <c r="N48" s="21">
        <f t="shared" si="17"/>
        <v>-8.4832904884318702E-2</v>
      </c>
      <c r="O48" s="22">
        <f>IF(ISNUMBER(M48), $B64 * N48, "")</f>
        <v>-8483.2904884318705</v>
      </c>
      <c r="Q48" s="274"/>
      <c r="R48" s="274"/>
      <c r="S48" s="274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>
        <v>20.6</v>
      </c>
      <c r="E49" s="107">
        <f>IF(ISNUMBER(D49), (D49 - $B49) / $B49, "")</f>
        <v>-3.2863849765258184E-2</v>
      </c>
      <c r="F49" s="108">
        <f>IF(ISNUMBER(D49), $B64 * E49, "")</f>
        <v>-3286.3849765258183</v>
      </c>
      <c r="G49" s="109">
        <v>19.100000000000001</v>
      </c>
      <c r="H49" s="107">
        <f>IF(ISNUMBER(G49), (G49 - $B49) / $B49, "")</f>
        <v>-0.10328638497652579</v>
      </c>
      <c r="I49" s="110">
        <f>IF(ISNUMBER(G49), $B64 * H49, "")</f>
        <v>-10328.638497652579</v>
      </c>
      <c r="J49" s="106">
        <v>18.600000000000001</v>
      </c>
      <c r="K49" s="107">
        <f>IF(ISNUMBER(J49), (J49 - $B49) / $B49, "")</f>
        <v>-0.12676056338028166</v>
      </c>
      <c r="L49" s="108">
        <f>IF(ISNUMBER(J49), $B64 * K49, "")</f>
        <v>-12676.056338028166</v>
      </c>
      <c r="M49" s="109">
        <v>18.899999999999999</v>
      </c>
      <c r="N49" s="107">
        <f>IF(ISNUMBER(M49), (M49 - $B49) / $B49, "")</f>
        <v>-0.11267605633802827</v>
      </c>
      <c r="O49" s="108">
        <f>IF(ISNUMBER(M49), $B64 * N49, "")</f>
        <v>-11267.605633802827</v>
      </c>
      <c r="Q49" s="274"/>
      <c r="R49" s="274"/>
      <c r="S49" s="274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>
        <v>41.7</v>
      </c>
      <c r="E50" s="32">
        <f t="shared" ref="E50:E53" si="18">IF(ISNUMBER(D50), (D50 - $B50) / $B50, "")</f>
        <v>-4.1379310344827523E-2</v>
      </c>
      <c r="F50" s="18">
        <f>IF(ISNUMBER(D50), $B64 * E50, "")</f>
        <v>-4137.9310344827527</v>
      </c>
      <c r="G50" s="31">
        <v>38.5</v>
      </c>
      <c r="H50" s="32">
        <f t="shared" ref="H50:H53" si="19">IF(ISNUMBER(G50), (G50 - $B50) / $B50, "")</f>
        <v>-0.11494252873563218</v>
      </c>
      <c r="I50" s="101">
        <f>IF(ISNUMBER(G50), $B64 * H50, "")</f>
        <v>-11494.252873563219</v>
      </c>
      <c r="J50" s="15">
        <v>36.1</v>
      </c>
      <c r="K50" s="32">
        <f t="shared" ref="K50:K53" si="20">IF(ISNUMBER(J50), (J50 - $B50) / $B50, "")</f>
        <v>-0.1701149425287356</v>
      </c>
      <c r="L50" s="18">
        <f>IF(ISNUMBER(J50), $B64 * K50, "")</f>
        <v>-17011.494252873559</v>
      </c>
      <c r="M50" s="31">
        <v>37.200000000000003</v>
      </c>
      <c r="N50" s="32">
        <f t="shared" ref="N50:N53" si="21">IF(ISNUMBER(M50), (M50 - $B50) / $B50, "")</f>
        <v>-0.14482758620689648</v>
      </c>
      <c r="O50" s="18">
        <f>IF(ISNUMBER(M50), $B64 * N50, "")</f>
        <v>-14482.758620689649</v>
      </c>
      <c r="Q50" s="274"/>
      <c r="R50" s="274"/>
      <c r="S50" s="274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>
        <v>3.15</v>
      </c>
      <c r="E51" s="32">
        <f t="shared" si="18"/>
        <v>-4.5454545454545428E-2</v>
      </c>
      <c r="F51" s="18">
        <f>IF(ISNUMBER(D51), $B64 * E51, "")</f>
        <v>-4545.4545454545432</v>
      </c>
      <c r="G51" s="31">
        <v>3</v>
      </c>
      <c r="H51" s="32">
        <f t="shared" si="19"/>
        <v>-9.0909090909090856E-2</v>
      </c>
      <c r="I51" s="101">
        <f>IF(ISNUMBER(G51), $B64 * H51, "")</f>
        <v>-9090.9090909090864</v>
      </c>
      <c r="J51" s="15">
        <v>2.88</v>
      </c>
      <c r="K51" s="32">
        <f t="shared" si="20"/>
        <v>-0.12727272727272726</v>
      </c>
      <c r="L51" s="18">
        <f>IF(ISNUMBER(J51), $B64 * K51, "")</f>
        <v>-12727.272727272726</v>
      </c>
      <c r="M51" s="31">
        <v>2.93</v>
      </c>
      <c r="N51" s="32">
        <f t="shared" si="21"/>
        <v>-0.11212121212121202</v>
      </c>
      <c r="O51" s="18">
        <f>IF(ISNUMBER(M51), $B64 * N51, "")</f>
        <v>-11212.121212121203</v>
      </c>
      <c r="Q51" s="274"/>
      <c r="R51" s="274"/>
      <c r="S51" s="274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>
        <v>62</v>
      </c>
      <c r="E52" s="32">
        <f t="shared" si="18"/>
        <v>-1.4308426073131934E-2</v>
      </c>
      <c r="F52" s="18">
        <f>IF(ISNUMBER(D52), $B64 * E52, "")</f>
        <v>-1430.8426073131934</v>
      </c>
      <c r="G52" s="31">
        <v>56.7</v>
      </c>
      <c r="H52" s="32">
        <f t="shared" si="19"/>
        <v>-9.8569157392686735E-2</v>
      </c>
      <c r="I52" s="101">
        <f>IF(ISNUMBER(G52), $B64 * H52, "")</f>
        <v>-9856.9157392686739</v>
      </c>
      <c r="J52" s="15">
        <v>56</v>
      </c>
      <c r="K52" s="32">
        <f t="shared" si="20"/>
        <v>-0.10969793322734497</v>
      </c>
      <c r="L52" s="18">
        <f>IF(ISNUMBER(J52), $B64 * K52, "")</f>
        <v>-10969.793322734497</v>
      </c>
      <c r="M52" s="31">
        <v>55.4</v>
      </c>
      <c r="N52" s="32">
        <f t="shared" si="21"/>
        <v>-0.1192368839427663</v>
      </c>
      <c r="O52" s="18">
        <f>IF(ISNUMBER(M52), $B64 * N52, "")</f>
        <v>-11923.688394276629</v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>
        <v>59</v>
      </c>
      <c r="E53" s="25">
        <f t="shared" si="18"/>
        <v>-4.3760129659643481E-2</v>
      </c>
      <c r="F53" s="104">
        <f>IF(ISNUMBER(D53), $B64 * E53, "")</f>
        <v>-4376.012965964348</v>
      </c>
      <c r="G53" s="102">
        <v>58.8</v>
      </c>
      <c r="H53" s="25">
        <f t="shared" si="19"/>
        <v>-4.7001620745543038E-2</v>
      </c>
      <c r="I53" s="103">
        <f>IF(ISNUMBER(G53), $B64 * H53, "")</f>
        <v>-4700.1620745543041</v>
      </c>
      <c r="J53" s="24">
        <v>56.4</v>
      </c>
      <c r="K53" s="25">
        <f t="shared" si="20"/>
        <v>-8.5899513776337186E-2</v>
      </c>
      <c r="L53" s="104">
        <f>IF(ISNUMBER(J53), $B64 * K53, "")</f>
        <v>-8589.9513776337189</v>
      </c>
      <c r="M53" s="102">
        <v>57.5</v>
      </c>
      <c r="N53" s="25">
        <f t="shared" si="21"/>
        <v>-6.8071312803889839E-2</v>
      </c>
      <c r="O53" s="104">
        <f>IF(ISNUMBER(M53), $B64 * N53, "")</f>
        <v>-6807.1312803889841</v>
      </c>
      <c r="Q53" s="283"/>
      <c r="R53" s="284"/>
      <c r="S53" s="285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>
        <v>14.5</v>
      </c>
      <c r="E54" s="14">
        <f>IF(ISNUMBER(D54), (D54 - $B54) / $B54, "")</f>
        <v>-2.0270270270270316E-2</v>
      </c>
      <c r="F54" s="16">
        <f>IF(ISNUMBER(D54), $B64 * E54, "")</f>
        <v>-2027.0270270270316</v>
      </c>
      <c r="G54" s="29">
        <v>13.6</v>
      </c>
      <c r="H54" s="14">
        <f>IF(ISNUMBER(G54), (G54 - $B54) / $B54, "")</f>
        <v>-8.1081081081081155E-2</v>
      </c>
      <c r="I54" s="100">
        <f>IF(ISNUMBER(G54), $B64 * H54, "")</f>
        <v>-8108.1081081081156</v>
      </c>
      <c r="J54" s="13">
        <v>13.1</v>
      </c>
      <c r="K54" s="14">
        <f>IF(ISNUMBER(J54), (J54 - $B54) / $B54, "")</f>
        <v>-0.11486486486486493</v>
      </c>
      <c r="L54" s="16">
        <f>IF(ISNUMBER(J54), $B64 * K54, "")</f>
        <v>-11486.486486486492</v>
      </c>
      <c r="M54" s="29">
        <v>13.4</v>
      </c>
      <c r="N54" s="14">
        <f>IF(ISNUMBER(M54), (M54 - $B54) / $B54, "")</f>
        <v>-9.4594594594594614E-2</v>
      </c>
      <c r="O54" s="16">
        <f>IF(ISNUMBER(M54), $B64 * N54, "")</f>
        <v>-9459.4594594594619</v>
      </c>
      <c r="Q54" s="286"/>
      <c r="R54" s="287"/>
      <c r="S54" s="288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>
        <v>25.6</v>
      </c>
      <c r="E55" s="32">
        <f t="shared" ref="E55:E58" si="22">IF(ISNUMBER(D55), (D55 - $B55) / $B55, "")</f>
        <v>-4.83271375464683E-2</v>
      </c>
      <c r="F55" s="18">
        <f>IF(ISNUMBER(D55), $B64 * E55, "")</f>
        <v>-4832.7137546468302</v>
      </c>
      <c r="G55" s="31">
        <v>24.1</v>
      </c>
      <c r="H55" s="32">
        <f t="shared" ref="H55:H58" si="23">IF(ISNUMBER(G55), (G55 - $B55) / $B55, "")</f>
        <v>-0.10408921933085492</v>
      </c>
      <c r="I55" s="101">
        <f>IF(ISNUMBER(G55), $B64 * H55, "")</f>
        <v>-10408.921933085492</v>
      </c>
      <c r="J55" s="15">
        <v>23.4</v>
      </c>
      <c r="K55" s="32">
        <f t="shared" ref="K55:K58" si="24">IF(ISNUMBER(J55), (J55 - $B55) / $B55, "")</f>
        <v>-0.13011152416356878</v>
      </c>
      <c r="L55" s="18">
        <f>IF(ISNUMBER(J55), $B64 * K55, "")</f>
        <v>-13011.152416356877</v>
      </c>
      <c r="M55" s="31">
        <v>23.2</v>
      </c>
      <c r="N55" s="32">
        <f t="shared" ref="N55:N58" si="25">IF(ISNUMBER(M55), (M55 - $B55) / $B55, "")</f>
        <v>-0.13754646840148696</v>
      </c>
      <c r="O55" s="18">
        <f>IF(ISNUMBER(M55), $B64 * N55, "")</f>
        <v>-13754.646840148696</v>
      </c>
      <c r="Q55" s="289"/>
      <c r="R55" s="290"/>
      <c r="S55" s="291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>
        <v>57.7</v>
      </c>
      <c r="E56" s="32">
        <f t="shared" si="22"/>
        <v>-5.0986842105263067E-2</v>
      </c>
      <c r="F56" s="18">
        <f>IF(ISNUMBER(D56), $B64 * E56, "")</f>
        <v>-5098.6842105263067</v>
      </c>
      <c r="G56" s="31">
        <v>53.3</v>
      </c>
      <c r="H56" s="32">
        <f t="shared" si="23"/>
        <v>-0.12335526315789475</v>
      </c>
      <c r="I56" s="101">
        <f>IF(ISNUMBER(G56), $B64 * H56, "")</f>
        <v>-12335.526315789475</v>
      </c>
      <c r="J56" s="15">
        <v>52.6</v>
      </c>
      <c r="K56" s="32">
        <f t="shared" si="24"/>
        <v>-0.13486842105263153</v>
      </c>
      <c r="L56" s="18">
        <f>IF(ISNUMBER(J56), $B64 * K56, "")</f>
        <v>-13486.842105263153</v>
      </c>
      <c r="M56" s="31">
        <v>53.8</v>
      </c>
      <c r="N56" s="32">
        <f t="shared" si="25"/>
        <v>-0.11513157894736843</v>
      </c>
      <c r="O56" s="18">
        <f>IF(ISNUMBER(M56), $B64 * N56, "")</f>
        <v>-11513.157894736843</v>
      </c>
      <c r="Q56" s="274"/>
      <c r="R56" s="274"/>
      <c r="S56" s="274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>
        <v>7.56</v>
      </c>
      <c r="E57" s="32">
        <f t="shared" si="22"/>
        <v>4.5643153526970841E-2</v>
      </c>
      <c r="F57" s="18">
        <f>IF(ISNUMBER(D57), $B64 * E57, "")</f>
        <v>4564.3153526970837</v>
      </c>
      <c r="G57" s="31">
        <v>6.86</v>
      </c>
      <c r="H57" s="32">
        <f t="shared" si="23"/>
        <v>-5.1175656984785628E-2</v>
      </c>
      <c r="I57" s="101">
        <f>IF(ISNUMBER(G57), $B64 * H57, "")</f>
        <v>-5117.5656984785628</v>
      </c>
      <c r="J57" s="15">
        <v>6.35</v>
      </c>
      <c r="K57" s="32">
        <f t="shared" si="24"/>
        <v>-0.12171507607192264</v>
      </c>
      <c r="L57" s="18">
        <f>IF(ISNUMBER(J57), $B64 * K57, "")</f>
        <v>-12171.507607192263</v>
      </c>
      <c r="M57" s="31">
        <v>6.61</v>
      </c>
      <c r="N57" s="32">
        <f t="shared" si="25"/>
        <v>-8.5753803596127262E-2</v>
      </c>
      <c r="O57" s="18">
        <f>IF(ISNUMBER(M57), $B64 * N57, "")</f>
        <v>-8575.3803596127254</v>
      </c>
      <c r="Q57" s="269"/>
      <c r="R57" s="269"/>
      <c r="S57" s="269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>
        <v>6.29</v>
      </c>
      <c r="E58" s="21">
        <f t="shared" si="22"/>
        <v>-3.9694656488549585E-2</v>
      </c>
      <c r="F58" s="22">
        <f>IF(ISNUMBER(D58), $B64 * E58, "")</f>
        <v>-3969.4656488549585</v>
      </c>
      <c r="G58" s="30">
        <v>5.88</v>
      </c>
      <c r="H58" s="21">
        <f t="shared" si="23"/>
        <v>-0.10229007633587786</v>
      </c>
      <c r="I58" s="105">
        <f>IF(ISNUMBER(G58), $B64 * H58, "")</f>
        <v>-10229.007633587786</v>
      </c>
      <c r="J58" s="20">
        <v>5.54</v>
      </c>
      <c r="K58" s="21">
        <f t="shared" si="24"/>
        <v>-0.15419847328244271</v>
      </c>
      <c r="L58" s="22">
        <f>IF(ISNUMBER(J58), $B64 * K58, "")</f>
        <v>-15419.847328244272</v>
      </c>
      <c r="M58" s="30">
        <v>5.68</v>
      </c>
      <c r="N58" s="21">
        <f t="shared" si="25"/>
        <v>-0.13282442748091605</v>
      </c>
      <c r="O58" s="22">
        <f>IF(ISNUMBER(M58), $B64 * N58, "")</f>
        <v>-13282.442748091606</v>
      </c>
      <c r="Q58" s="269"/>
      <c r="R58" s="269"/>
      <c r="S58" s="269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>
        <v>11.8</v>
      </c>
      <c r="E59" s="107">
        <f>IF(ISNUMBER(D59), (D59 - $B59) / $B59, "")</f>
        <v>-5.5999999999999946E-2</v>
      </c>
      <c r="F59" s="108">
        <f>IF(ISNUMBER(D59), $B64 * E59, "")</f>
        <v>-5599.9999999999945</v>
      </c>
      <c r="G59" s="109">
        <v>11.1</v>
      </c>
      <c r="H59" s="107">
        <f>IF(ISNUMBER(G59), (G59 - $B59) / $B59, "")</f>
        <v>-0.11200000000000003</v>
      </c>
      <c r="I59" s="110">
        <f>IF(ISNUMBER(G59), $B64 * H59, "")</f>
        <v>-11200.000000000004</v>
      </c>
      <c r="J59" s="106">
        <v>10.5</v>
      </c>
      <c r="K59" s="107">
        <f>IF(ISNUMBER(J59), (J59 - $B59) / $B59, "")</f>
        <v>-0.16</v>
      </c>
      <c r="L59" s="108">
        <f>IF(ISNUMBER(J59), $B64 * K59, "")</f>
        <v>-16000</v>
      </c>
      <c r="M59" s="109">
        <v>10.9</v>
      </c>
      <c r="N59" s="107">
        <f>IF(ISNUMBER(M59), (M59 - $B59) / $B59, "")</f>
        <v>-0.12799999999999997</v>
      </c>
      <c r="O59" s="108">
        <f>IF(ISNUMBER(M59), $B64 * N59, "")</f>
        <v>-12799.999999999998</v>
      </c>
      <c r="Q59" s="274"/>
      <c r="R59" s="274"/>
      <c r="S59" s="274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>
        <v>14.9</v>
      </c>
      <c r="E60" s="32">
        <f t="shared" ref="E60:E63" si="26">IF(ISNUMBER(D60), (D60 - $B60) / $B60, "")</f>
        <v>-3.2467532467532464E-2</v>
      </c>
      <c r="F60" s="18">
        <f>IF(ISNUMBER(D60), $B64 * E60, "")</f>
        <v>-3246.7532467532465</v>
      </c>
      <c r="G60" s="31">
        <v>14.2</v>
      </c>
      <c r="H60" s="32">
        <f t="shared" ref="H60:H63" si="27">IF(ISNUMBER(G60), (G60 - $B60) / $B60, "")</f>
        <v>-7.792207792207799E-2</v>
      </c>
      <c r="I60" s="101">
        <f>IF(ISNUMBER(G60), $B64 * H60, "")</f>
        <v>-7792.2077922077988</v>
      </c>
      <c r="J60" s="15">
        <v>13.6</v>
      </c>
      <c r="K60" s="32">
        <f t="shared" ref="K60:K63" si="28">IF(ISNUMBER(J60), (J60 - $B60) / $B60, "")</f>
        <v>-0.11688311688311692</v>
      </c>
      <c r="L60" s="18">
        <f>IF(ISNUMBER(J60), $B64 * K60, "")</f>
        <v>-11688.311688311693</v>
      </c>
      <c r="M60" s="31">
        <v>13.8</v>
      </c>
      <c r="N60" s="32">
        <f t="shared" ref="N60:N63" si="29">IF(ISNUMBER(M60), (M60 - $B60) / $B60, "")</f>
        <v>-0.10389610389610388</v>
      </c>
      <c r="O60" s="18">
        <f>IF(ISNUMBER(M60), $B64 * N60, "")</f>
        <v>-10389.610389610387</v>
      </c>
      <c r="Q60" s="274"/>
      <c r="R60" s="274"/>
      <c r="S60" s="274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>
        <v>41</v>
      </c>
      <c r="E61" s="32">
        <f t="shared" si="26"/>
        <v>-6.1784897025171683E-2</v>
      </c>
      <c r="F61" s="18">
        <f>IF(ISNUMBER(D61), $B64 * E61, "")</f>
        <v>-6178.4897025171686</v>
      </c>
      <c r="G61" s="31">
        <v>39.799999999999997</v>
      </c>
      <c r="H61" s="32">
        <f t="shared" si="27"/>
        <v>-8.9244851258581365E-2</v>
      </c>
      <c r="I61" s="101">
        <f>IF(ISNUMBER(G61), $B64 * H61, "")</f>
        <v>-8924.4851258581366</v>
      </c>
      <c r="J61" s="15">
        <v>38.1</v>
      </c>
      <c r="K61" s="32">
        <f t="shared" si="28"/>
        <v>-0.12814645308924488</v>
      </c>
      <c r="L61" s="18">
        <f>IF(ISNUMBER(J61), $B64 * K61, "")</f>
        <v>-12814.645308924488</v>
      </c>
      <c r="M61" s="31">
        <v>38.299999999999997</v>
      </c>
      <c r="N61" s="32">
        <f t="shared" si="29"/>
        <v>-0.12356979405034337</v>
      </c>
      <c r="O61" s="18">
        <f>IF(ISNUMBER(M61), $B64 * N61, "")</f>
        <v>-12356.979405034337</v>
      </c>
      <c r="Q61" s="274"/>
      <c r="R61" s="274"/>
      <c r="S61" s="274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>
        <v>8.49</v>
      </c>
      <c r="E62" s="32">
        <f t="shared" si="26"/>
        <v>-2.0761245674740452E-2</v>
      </c>
      <c r="F62" s="18">
        <f>IF(ISNUMBER(D62), $B64 * E62, "")</f>
        <v>-2076.1245674740453</v>
      </c>
      <c r="G62" s="31">
        <v>7.74</v>
      </c>
      <c r="H62" s="32">
        <f t="shared" si="27"/>
        <v>-0.10726643598615913</v>
      </c>
      <c r="I62" s="101">
        <f>IF(ISNUMBER(G62), $B64 * H62, "")</f>
        <v>-10726.643598615914</v>
      </c>
      <c r="J62" s="15">
        <v>7.56</v>
      </c>
      <c r="K62" s="32">
        <f t="shared" si="28"/>
        <v>-0.1280276816608997</v>
      </c>
      <c r="L62" s="18">
        <f>IF(ISNUMBER(J62), $B64 * K62, "")</f>
        <v>-12802.768166089971</v>
      </c>
      <c r="M62" s="31">
        <v>7.76</v>
      </c>
      <c r="N62" s="32">
        <f t="shared" si="29"/>
        <v>-0.10495963091118803</v>
      </c>
      <c r="O62" s="18">
        <f>IF(ISNUMBER(M62), $B64 * N62, "")</f>
        <v>-10495.963091118803</v>
      </c>
      <c r="Q62" s="296"/>
      <c r="R62" s="297"/>
      <c r="S62" s="298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>
        <v>8.8699999999999992</v>
      </c>
      <c r="E63" s="25">
        <f t="shared" si="26"/>
        <v>0.13717948717948711</v>
      </c>
      <c r="F63" s="104">
        <f>IF(ISNUMBER(D63), $B64 * E63, "")</f>
        <v>13717.948717948711</v>
      </c>
      <c r="G63" s="102">
        <v>8.6999999999999993</v>
      </c>
      <c r="H63" s="25">
        <f t="shared" si="27"/>
        <v>0.11538461538461532</v>
      </c>
      <c r="I63" s="103">
        <f>IF(ISNUMBER(G63), $B64 * H63, "")</f>
        <v>11538.461538461532</v>
      </c>
      <c r="J63" s="24">
        <v>8.5500000000000007</v>
      </c>
      <c r="K63" s="25">
        <f t="shared" si="28"/>
        <v>9.615384615384627E-2</v>
      </c>
      <c r="L63" s="104">
        <f>IF(ISNUMBER(J63), $B64 * K63, "")</f>
        <v>9615.3846153846262</v>
      </c>
      <c r="M63" s="102">
        <v>8.5</v>
      </c>
      <c r="N63" s="25">
        <f t="shared" si="29"/>
        <v>8.9743589743589772E-2</v>
      </c>
      <c r="O63" s="104">
        <f>IF(ISNUMBER(M63), $B64 * N63, "")</f>
        <v>8974.3589743589764</v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-2.5063180351379017E-2</v>
      </c>
      <c r="F64" s="28">
        <f>SUM(F44:F63)</f>
        <v>-50126.360702758036</v>
      </c>
      <c r="G64" s="26" t="s">
        <v>296</v>
      </c>
      <c r="H64" s="27">
        <f>IF(COUNT(H44:H63), SUM(H44:H63) / COUNT(H44:H63), 0)</f>
        <v>-8.0582548344619115E-2</v>
      </c>
      <c r="I64" s="28">
        <f>SUM(I44:I63)</f>
        <v>-161165.0966892383</v>
      </c>
      <c r="J64" s="26" t="s">
        <v>296</v>
      </c>
      <c r="K64" s="27">
        <f>IF(COUNT(K44:K63), SUM(K44:K63) / COUNT(K44:K63), 0)</f>
        <v>-0.1185455877930988</v>
      </c>
      <c r="L64" s="28">
        <f>SUM(L44:L63)</f>
        <v>-237091.17558619758</v>
      </c>
      <c r="M64" s="26" t="s">
        <v>296</v>
      </c>
      <c r="N64" s="27">
        <f>IF(COUNT(N44:N63), SUM(N44:N63) / COUNT(N44:N63), 0)</f>
        <v>-0.10289645072346029</v>
      </c>
      <c r="O64" s="28">
        <f>SUM(O44:O63)</f>
        <v>-205792.90144692067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40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2021-06-21(월) 오전 00:00</v>
      </c>
      <c r="C69" s="312"/>
      <c r="D69" s="271" t="str">
        <f>TEXT($G$1, "[$-ko-KR]yyyy-mm-dd(ddd) ") &amp; "오후 14:00"</f>
        <v>2021-06-21(월) 오후 14:00</v>
      </c>
      <c r="E69" s="272"/>
      <c r="F69" s="273"/>
      <c r="G69" s="271" t="str">
        <f>TEXT($G$1, "[$-ko-KR]yyyy-mm-dd(ddd) ") &amp; "오후 19:00"</f>
        <v>2021-06-21(월) 오후 19:00</v>
      </c>
      <c r="H69" s="272"/>
      <c r="I69" s="273"/>
      <c r="J69" s="271" t="str">
        <f>TEXT($G$1, "[$-ko-KR]yyyy-mm-dd(ddd) ") &amp; "오후 21:00"</f>
        <v>2021-06-21(월) 오후 21:00</v>
      </c>
      <c r="K69" s="272"/>
      <c r="L69" s="273"/>
      <c r="M69" s="271" t="str">
        <f>TEXT($G$1+1, "[$-ko-KR]yyyy-mm-dd(ddd) ") &amp; "오전 00:00"</f>
        <v>2021-06-22(화)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136</v>
      </c>
      <c r="B71" s="124">
        <v>121</v>
      </c>
      <c r="C71" s="76">
        <v>2.54237288E-2</v>
      </c>
      <c r="D71" s="13">
        <v>117</v>
      </c>
      <c r="E71" s="14">
        <f>IF(ISNUMBER(D71), (D71 - $B71) / $B71, "")</f>
        <v>-3.3057851239669422E-2</v>
      </c>
      <c r="F71" s="16">
        <f>IF(ISNUMBER(D71), $B91 * E71, "")</f>
        <v>-3305.7851239669421</v>
      </c>
      <c r="G71" s="29">
        <v>108</v>
      </c>
      <c r="H71" s="14">
        <f>IF(ISNUMBER(G71), (G71 - $B71) / $B71, "")</f>
        <v>-0.10743801652892562</v>
      </c>
      <c r="I71" s="100">
        <f>IF(ISNUMBER(G71), $B91 * H71, "")</f>
        <v>-10743.801652892562</v>
      </c>
      <c r="J71" s="13">
        <v>104</v>
      </c>
      <c r="K71" s="14">
        <f>IF(ISNUMBER(J71), (J71 - $B71) / $B71, "")</f>
        <v>-0.14049586776859505</v>
      </c>
      <c r="L71" s="16">
        <f>IF(ISNUMBER(J71), $B91 * K71, "")</f>
        <v>-14049.586776859505</v>
      </c>
      <c r="M71" s="29">
        <v>103</v>
      </c>
      <c r="N71" s="14">
        <f>IF(ISNUMBER(M71), (M71 - $B71) / $B71, "")</f>
        <v>-0.1487603305785124</v>
      </c>
      <c r="O71" s="16">
        <f>IF(ISNUMBER(M71), $B91 * N71, "")</f>
        <v>-14876.03305785124</v>
      </c>
      <c r="Q71" s="269"/>
      <c r="R71" s="269"/>
      <c r="S71" s="269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>
        <v>203</v>
      </c>
      <c r="E72" s="32">
        <f t="shared" ref="E72:E75" si="30">IF(ISNUMBER(D72), (D72 - $B72) / $B72, "")</f>
        <v>-0.10964912280701754</v>
      </c>
      <c r="F72" s="18">
        <f>IF(ISNUMBER(D72), $B91 * E72, "")</f>
        <v>-10964.912280701754</v>
      </c>
      <c r="G72" s="31">
        <v>189</v>
      </c>
      <c r="H72" s="32">
        <f t="shared" ref="H72:H75" si="31">IF(ISNUMBER(G72), (G72 - $B72) / $B72, "")</f>
        <v>-0.17105263157894737</v>
      </c>
      <c r="I72" s="101">
        <f>IF(ISNUMBER(G72), $B91 * H72, "")</f>
        <v>-17105.263157894737</v>
      </c>
      <c r="J72" s="15">
        <v>184</v>
      </c>
      <c r="K72" s="32">
        <f t="shared" ref="K72:K75" si="32">IF(ISNUMBER(J72), (J72 - $B72) / $B72, "")</f>
        <v>-0.19298245614035087</v>
      </c>
      <c r="L72" s="18">
        <f>IF(ISNUMBER(J72), $B91 * K72, "")</f>
        <v>-19298.245614035088</v>
      </c>
      <c r="M72" s="31">
        <v>185</v>
      </c>
      <c r="N72" s="32">
        <f t="shared" ref="N72:N75" si="33">IF(ISNUMBER(M72), (M72 - $B72) / $B72, "")</f>
        <v>-0.18859649122807018</v>
      </c>
      <c r="O72" s="18">
        <f>IF(ISNUMBER(M72), $B91 * N72, "")</f>
        <v>-18859.649122807019</v>
      </c>
      <c r="Q72" s="269"/>
      <c r="R72" s="269"/>
      <c r="S72" s="269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>
        <v>261</v>
      </c>
      <c r="E73" s="32">
        <f t="shared" si="30"/>
        <v>-9.6885813148788927E-2</v>
      </c>
      <c r="F73" s="18">
        <f>IF(ISNUMBER(D73), $B91 * E73, "")</f>
        <v>-9688.581314878893</v>
      </c>
      <c r="G73" s="31">
        <v>234</v>
      </c>
      <c r="H73" s="32">
        <f t="shared" si="31"/>
        <v>-0.19031141868512111</v>
      </c>
      <c r="I73" s="101">
        <f>IF(ISNUMBER(G73), $B91 * H73, "")</f>
        <v>-19031.14186851211</v>
      </c>
      <c r="J73" s="15">
        <v>229</v>
      </c>
      <c r="K73" s="32">
        <f t="shared" si="32"/>
        <v>-0.20761245674740483</v>
      </c>
      <c r="L73" s="18">
        <f>IF(ISNUMBER(J73), $B91 * K73, "")</f>
        <v>-20761.245674740483</v>
      </c>
      <c r="M73" s="31">
        <v>226</v>
      </c>
      <c r="N73" s="32">
        <f t="shared" si="33"/>
        <v>-0.2179930795847751</v>
      </c>
      <c r="O73" s="18">
        <f>IF(ISNUMBER(M73), $B91 * N73, "")</f>
        <v>-21799.307958477508</v>
      </c>
      <c r="Q73" s="274"/>
      <c r="R73" s="274"/>
      <c r="S73" s="274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>
        <v>318</v>
      </c>
      <c r="E74" s="32">
        <f t="shared" si="30"/>
        <v>-4.5045045045045043E-2</v>
      </c>
      <c r="F74" s="18">
        <f>IF(ISNUMBER(D74), $B91 * E74, "")</f>
        <v>-4504.5045045045044</v>
      </c>
      <c r="G74" s="31">
        <v>305</v>
      </c>
      <c r="H74" s="32">
        <f t="shared" si="31"/>
        <v>-8.408408408408409E-2</v>
      </c>
      <c r="I74" s="101">
        <f>IF(ISNUMBER(G74), $B91 * H74, "")</f>
        <v>-8408.4084084084097</v>
      </c>
      <c r="J74" s="15">
        <v>289</v>
      </c>
      <c r="K74" s="32">
        <f t="shared" si="32"/>
        <v>-0.13213213213213212</v>
      </c>
      <c r="L74" s="18">
        <f>IF(ISNUMBER(J74), $B91 * K74, "")</f>
        <v>-13213.213213213212</v>
      </c>
      <c r="M74" s="31">
        <v>295</v>
      </c>
      <c r="N74" s="32">
        <f t="shared" si="33"/>
        <v>-0.11411411411411411</v>
      </c>
      <c r="O74" s="18">
        <f>IF(ISNUMBER(M74), $B91 * N74, "")</f>
        <v>-11411.411411411411</v>
      </c>
      <c r="Q74" s="274"/>
      <c r="R74" s="274"/>
      <c r="S74" s="274"/>
    </row>
    <row r="75" spans="1:19" ht="17.25" thickBot="1">
      <c r="A75" s="163" t="s">
        <v>51</v>
      </c>
      <c r="B75" s="128">
        <v>338</v>
      </c>
      <c r="C75" s="78">
        <v>-1.45772595E-2</v>
      </c>
      <c r="D75" s="20">
        <v>333</v>
      </c>
      <c r="E75" s="21">
        <f t="shared" si="30"/>
        <v>-1.4792899408284023E-2</v>
      </c>
      <c r="F75" s="22">
        <f>IF(ISNUMBER(D75), $B91 * E75, "")</f>
        <v>-1479.2899408284022</v>
      </c>
      <c r="G75" s="30">
        <v>314</v>
      </c>
      <c r="H75" s="21">
        <f t="shared" si="31"/>
        <v>-7.1005917159763315E-2</v>
      </c>
      <c r="I75" s="105">
        <f>IF(ISNUMBER(G75), $B91 * H75, "")</f>
        <v>-7100.5917159763312</v>
      </c>
      <c r="J75" s="20">
        <v>309</v>
      </c>
      <c r="K75" s="21">
        <f t="shared" si="32"/>
        <v>-8.5798816568047331E-2</v>
      </c>
      <c r="L75" s="22">
        <f>IF(ISNUMBER(J75), $B91 * K75, "")</f>
        <v>-8579.8816568047332</v>
      </c>
      <c r="M75" s="30">
        <v>315</v>
      </c>
      <c r="N75" s="21">
        <f t="shared" si="33"/>
        <v>-6.8047337278106509E-2</v>
      </c>
      <c r="O75" s="22">
        <f>IF(ISNUMBER(M75), $B91 * N75, "")</f>
        <v>-6804.7337278106506</v>
      </c>
      <c r="Q75" s="274"/>
      <c r="R75" s="274"/>
      <c r="S75" s="274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>
        <v>663</v>
      </c>
      <c r="E76" s="107">
        <f>IF(ISNUMBER(D76), (D76 - $B76) / $B76, "")</f>
        <v>-3.4934497816593885E-2</v>
      </c>
      <c r="F76" s="108">
        <f>IF(ISNUMBER(D76), $B91 * E76, "")</f>
        <v>-3493.4497816593885</v>
      </c>
      <c r="G76" s="109">
        <v>633</v>
      </c>
      <c r="H76" s="107">
        <f>IF(ISNUMBER(G76), (G76 - $B76) / $B76, "")</f>
        <v>-7.8602620087336247E-2</v>
      </c>
      <c r="I76" s="110">
        <f>IF(ISNUMBER(G76), $B91 * H76, "")</f>
        <v>-7860.2620087336245</v>
      </c>
      <c r="J76" s="106">
        <v>625</v>
      </c>
      <c r="K76" s="107">
        <f>IF(ISNUMBER(J76), (J76 - $B76) / $B76, "")</f>
        <v>-9.0247452692867547E-2</v>
      </c>
      <c r="L76" s="108">
        <f>IF(ISNUMBER(J76), $B91 * K76, "")</f>
        <v>-9024.7452692867555</v>
      </c>
      <c r="M76" s="109">
        <v>632</v>
      </c>
      <c r="N76" s="107">
        <f>IF(ISNUMBER(M76), (M76 - $B76) / $B76, "")</f>
        <v>-8.0058224163027658E-2</v>
      </c>
      <c r="O76" s="108">
        <f>IF(ISNUMBER(M76), $B91 * N76, "")</f>
        <v>-8005.8224163027662</v>
      </c>
      <c r="Q76" s="274"/>
      <c r="R76" s="274"/>
      <c r="S76" s="274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>
        <v>107</v>
      </c>
      <c r="E77" s="32">
        <f t="shared" ref="E77:E80" si="34">IF(ISNUMBER(D77), (D77 - $B77) / $B77, "")</f>
        <v>-3.6036036036036036E-2</v>
      </c>
      <c r="F77" s="18">
        <f>IF(ISNUMBER(D77), $B91 * E77, "")</f>
        <v>-3603.6036036036035</v>
      </c>
      <c r="G77" s="31">
        <v>102</v>
      </c>
      <c r="H77" s="32">
        <f t="shared" ref="H77:H80" si="35">IF(ISNUMBER(G77), (G77 - $B77) / $B77, "")</f>
        <v>-8.1081081081081086E-2</v>
      </c>
      <c r="I77" s="101">
        <f>IF(ISNUMBER(G77), $B91 * H77, "")</f>
        <v>-8108.1081081081084</v>
      </c>
      <c r="J77" s="15">
        <v>100</v>
      </c>
      <c r="K77" s="32">
        <f t="shared" ref="K77:K80" si="36">IF(ISNUMBER(J77), (J77 - $B77) / $B77, "")</f>
        <v>-9.90990990990991E-2</v>
      </c>
      <c r="L77" s="18">
        <f>IF(ISNUMBER(J77), $B91 * K77, "")</f>
        <v>-9909.9099099099094</v>
      </c>
      <c r="M77" s="31">
        <v>101</v>
      </c>
      <c r="N77" s="32">
        <f t="shared" ref="N77:N80" si="37">IF(ISNUMBER(M77), (M77 - $B77) / $B77, "")</f>
        <v>-9.0090090090090086E-2</v>
      </c>
      <c r="O77" s="18">
        <f>IF(ISNUMBER(M77), $B91 * N77, "")</f>
        <v>-9009.0090090090089</v>
      </c>
      <c r="Q77" s="274"/>
      <c r="R77" s="274"/>
      <c r="S77" s="274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>
        <v>119</v>
      </c>
      <c r="E78" s="32">
        <f t="shared" si="34"/>
        <v>-2.4590163934426229E-2</v>
      </c>
      <c r="F78" s="18">
        <f>IF(ISNUMBER(D78), $B91 * E78, "")</f>
        <v>-2459.0163934426228</v>
      </c>
      <c r="G78" s="31">
        <v>114</v>
      </c>
      <c r="H78" s="32">
        <f t="shared" si="35"/>
        <v>-6.5573770491803282E-2</v>
      </c>
      <c r="I78" s="101">
        <f>IF(ISNUMBER(G78), $B91 * H78, "")</f>
        <v>-6557.377049180328</v>
      </c>
      <c r="J78" s="15">
        <v>111</v>
      </c>
      <c r="K78" s="32">
        <f t="shared" si="36"/>
        <v>-9.0163934426229511E-2</v>
      </c>
      <c r="L78" s="18">
        <f>IF(ISNUMBER(J78), $B91 * K78, "")</f>
        <v>-9016.3934426229516</v>
      </c>
      <c r="M78" s="31">
        <v>112</v>
      </c>
      <c r="N78" s="32">
        <f t="shared" si="37"/>
        <v>-8.1967213114754092E-2</v>
      </c>
      <c r="O78" s="18">
        <f>IF(ISNUMBER(M78), $B91 * N78, "")</f>
        <v>-8196.7213114754086</v>
      </c>
      <c r="Q78" s="274"/>
      <c r="R78" s="274"/>
      <c r="S78" s="274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>
        <v>846</v>
      </c>
      <c r="E79" s="32">
        <f t="shared" si="34"/>
        <v>-1.9698725376593278E-2</v>
      </c>
      <c r="F79" s="18">
        <f>IF(ISNUMBER(D79), $B91 * E79, "")</f>
        <v>-1969.8725376593277</v>
      </c>
      <c r="G79" s="31">
        <v>818</v>
      </c>
      <c r="H79" s="32">
        <f t="shared" si="35"/>
        <v>-5.2143684820393978E-2</v>
      </c>
      <c r="I79" s="101">
        <f>IF(ISNUMBER(G79), $B91 * H79, "")</f>
        <v>-5214.3684820393973</v>
      </c>
      <c r="J79" s="15">
        <v>801</v>
      </c>
      <c r="K79" s="32">
        <f t="shared" si="36"/>
        <v>-7.1842410196987255E-2</v>
      </c>
      <c r="L79" s="18">
        <f>IF(ISNUMBER(J79), $B91 * K79, "")</f>
        <v>-7184.2410196987257</v>
      </c>
      <c r="M79" s="31">
        <v>807</v>
      </c>
      <c r="N79" s="32">
        <f t="shared" si="37"/>
        <v>-6.4889918887601386E-2</v>
      </c>
      <c r="O79" s="18">
        <f>IF(ISNUMBER(M79), $B91 * N79, "")</f>
        <v>-6488.9918887601389</v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>
        <v>916</v>
      </c>
      <c r="E80" s="25">
        <f t="shared" si="34"/>
        <v>-3.4773445732349841E-2</v>
      </c>
      <c r="F80" s="104">
        <f>IF(ISNUMBER(D80), $B91 * E80, "")</f>
        <v>-3477.3445732349842</v>
      </c>
      <c r="G80" s="102">
        <v>876</v>
      </c>
      <c r="H80" s="25">
        <f t="shared" si="35"/>
        <v>-7.6923076923076927E-2</v>
      </c>
      <c r="I80" s="103">
        <f>IF(ISNUMBER(G80), $B91 * H80, "")</f>
        <v>-7692.3076923076924</v>
      </c>
      <c r="J80" s="24">
        <v>843</v>
      </c>
      <c r="K80" s="25">
        <f t="shared" si="36"/>
        <v>-0.11169652265542676</v>
      </c>
      <c r="L80" s="104">
        <f>IF(ISNUMBER(J80), $B91 * K80, "")</f>
        <v>-11169.652265542676</v>
      </c>
      <c r="M80" s="102">
        <v>845</v>
      </c>
      <c r="N80" s="25">
        <f t="shared" si="37"/>
        <v>-0.1095890410958904</v>
      </c>
      <c r="O80" s="104">
        <f>IF(ISNUMBER(M80), $B91 * N80, "")</f>
        <v>-10958.904109589041</v>
      </c>
      <c r="Q80" s="283"/>
      <c r="R80" s="284"/>
      <c r="S80" s="285"/>
    </row>
    <row r="81" spans="1:19">
      <c r="A81" s="161" t="s">
        <v>61</v>
      </c>
      <c r="B81" s="124">
        <v>716</v>
      </c>
      <c r="C81" s="76">
        <v>-4.53333333E-2</v>
      </c>
      <c r="D81" s="13">
        <v>687</v>
      </c>
      <c r="E81" s="14">
        <f>IF(ISNUMBER(D81), (D81 - $B81) / $B81, "")</f>
        <v>-4.0502793296089384E-2</v>
      </c>
      <c r="F81" s="16">
        <f>IF(ISNUMBER(D81), $B91 * E81, "")</f>
        <v>-4050.2793296089385</v>
      </c>
      <c r="G81" s="29">
        <v>642</v>
      </c>
      <c r="H81" s="14">
        <f>IF(ISNUMBER(G81), (G81 - $B81) / $B81, "")</f>
        <v>-0.10335195530726257</v>
      </c>
      <c r="I81" s="100">
        <f>IF(ISNUMBER(G81), $B91 * H81, "")</f>
        <v>-10335.195530726258</v>
      </c>
      <c r="J81" s="13">
        <v>623</v>
      </c>
      <c r="K81" s="14">
        <f>IF(ISNUMBER(J81), (J81 - $B81) / $B81, "")</f>
        <v>-0.12988826815642457</v>
      </c>
      <c r="L81" s="16">
        <f>IF(ISNUMBER(J81), $B91 * K81, "")</f>
        <v>-12988.826815642456</v>
      </c>
      <c r="M81" s="29">
        <v>634</v>
      </c>
      <c r="N81" s="14">
        <f>IF(ISNUMBER(M81), (M81 - $B81) / $B81, "")</f>
        <v>-0.11452513966480447</v>
      </c>
      <c r="O81" s="16">
        <f>IF(ISNUMBER(M81), $B91 * N81, "")</f>
        <v>-11452.513966480446</v>
      </c>
      <c r="Q81" s="286"/>
      <c r="R81" s="287"/>
      <c r="S81" s="288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>
        <v>200</v>
      </c>
      <c r="E82" s="32">
        <f t="shared" ref="E82:E85" si="38">IF(ISNUMBER(D82), (D82 - $B82) / $B82, "")</f>
        <v>-4.7619047619047616E-2</v>
      </c>
      <c r="F82" s="18">
        <f>IF(ISNUMBER(D82), $B91 * E82, "")</f>
        <v>-4761.9047619047615</v>
      </c>
      <c r="G82" s="31">
        <v>181</v>
      </c>
      <c r="H82" s="32">
        <f t="shared" ref="H82:H85" si="39">IF(ISNUMBER(G82), (G82 - $B82) / $B82, "")</f>
        <v>-0.1380952380952381</v>
      </c>
      <c r="I82" s="101">
        <f>IF(ISNUMBER(G82), $B91 * H82, "")</f>
        <v>-13809.523809523811</v>
      </c>
      <c r="J82" s="15">
        <v>171</v>
      </c>
      <c r="K82" s="32">
        <f t="shared" ref="K82:K85" si="40">IF(ISNUMBER(J82), (J82 - $B82) / $B82, "")</f>
        <v>-0.18571428571428572</v>
      </c>
      <c r="L82" s="18">
        <f>IF(ISNUMBER(J82), $B91 * K82, "")</f>
        <v>-18571.428571428572</v>
      </c>
      <c r="M82" s="31">
        <v>179</v>
      </c>
      <c r="N82" s="32">
        <f t="shared" ref="N82:N85" si="41">IF(ISNUMBER(M82), (M82 - $B82) / $B82, "")</f>
        <v>-0.14761904761904762</v>
      </c>
      <c r="O82" s="18">
        <f>IF(ISNUMBER(M82), $B91 * N82, "")</f>
        <v>-14761.904761904761</v>
      </c>
      <c r="Q82" s="289"/>
      <c r="R82" s="290"/>
      <c r="S82" s="291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>
        <v>289</v>
      </c>
      <c r="E83" s="32">
        <f t="shared" si="38"/>
        <v>-1.7006802721088437E-2</v>
      </c>
      <c r="F83" s="18">
        <f>IF(ISNUMBER(D83), $B91 * E83, "")</f>
        <v>-1700.6802721088436</v>
      </c>
      <c r="G83" s="31">
        <v>272</v>
      </c>
      <c r="H83" s="32">
        <f t="shared" si="39"/>
        <v>-7.4829931972789115E-2</v>
      </c>
      <c r="I83" s="101">
        <f>IF(ISNUMBER(G83), $B91 * H83, "")</f>
        <v>-7482.9931972789118</v>
      </c>
      <c r="J83" s="15">
        <v>266</v>
      </c>
      <c r="K83" s="32">
        <f t="shared" si="40"/>
        <v>-9.5238095238095233E-2</v>
      </c>
      <c r="L83" s="18">
        <f>IF(ISNUMBER(J83), $B91 * K83, "")</f>
        <v>-9523.8095238095229</v>
      </c>
      <c r="M83" s="31">
        <v>269</v>
      </c>
      <c r="N83" s="32">
        <f t="shared" si="41"/>
        <v>-8.5034013605442174E-2</v>
      </c>
      <c r="O83" s="18">
        <f>IF(ISNUMBER(M83), $B91 * N83, "")</f>
        <v>-8503.4013605442178</v>
      </c>
      <c r="Q83" s="274"/>
      <c r="R83" s="274"/>
      <c r="S83" s="274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>
        <v>901</v>
      </c>
      <c r="E84" s="32">
        <f t="shared" si="38"/>
        <v>-3.8420490928495199E-2</v>
      </c>
      <c r="F84" s="18">
        <f>IF(ISNUMBER(D84), $B91 * E84, "")</f>
        <v>-3842.0490928495201</v>
      </c>
      <c r="G84" s="31">
        <v>864</v>
      </c>
      <c r="H84" s="32">
        <f t="shared" si="39"/>
        <v>-7.7908217716115266E-2</v>
      </c>
      <c r="I84" s="101">
        <f>IF(ISNUMBER(G84), $B91 * H84, "")</f>
        <v>-7790.8217716115269</v>
      </c>
      <c r="J84" s="15">
        <v>830</v>
      </c>
      <c r="K84" s="32">
        <f t="shared" si="40"/>
        <v>-0.11419423692636073</v>
      </c>
      <c r="L84" s="18">
        <f>IF(ISNUMBER(J84), $B91 * K84, "")</f>
        <v>-11419.423692636074</v>
      </c>
      <c r="M84" s="31">
        <v>840</v>
      </c>
      <c r="N84" s="32">
        <f t="shared" si="41"/>
        <v>-0.10352187833511206</v>
      </c>
      <c r="O84" s="18">
        <f>IF(ISNUMBER(M84), $B91 * N84, "")</f>
        <v>-10352.187833511207</v>
      </c>
      <c r="Q84" s="269"/>
      <c r="R84" s="269"/>
      <c r="S84" s="269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>
        <v>201</v>
      </c>
      <c r="E85" s="21">
        <f t="shared" si="38"/>
        <v>-6.5116279069767441E-2</v>
      </c>
      <c r="F85" s="22">
        <f>IF(ISNUMBER(D85), $B91 * E85, "")</f>
        <v>-6511.6279069767443</v>
      </c>
      <c r="G85" s="30">
        <v>190</v>
      </c>
      <c r="H85" s="21">
        <f t="shared" si="39"/>
        <v>-0.11627906976744186</v>
      </c>
      <c r="I85" s="105">
        <f>IF(ISNUMBER(G85), $B91 * H85, "")</f>
        <v>-11627.906976744185</v>
      </c>
      <c r="J85" s="20">
        <v>183</v>
      </c>
      <c r="K85" s="21">
        <f t="shared" si="40"/>
        <v>-0.14883720930232558</v>
      </c>
      <c r="L85" s="22">
        <f>IF(ISNUMBER(J85), $B91 * K85, "")</f>
        <v>-14883.720930232557</v>
      </c>
      <c r="M85" s="30">
        <v>186</v>
      </c>
      <c r="N85" s="21">
        <f t="shared" si="41"/>
        <v>-0.13488372093023257</v>
      </c>
      <c r="O85" s="22">
        <f>IF(ISNUMBER(M85), $B91 * N85, "")</f>
        <v>-13488.372093023258</v>
      </c>
      <c r="Q85" s="269"/>
      <c r="R85" s="269"/>
      <c r="S85" s="269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>
        <v>867</v>
      </c>
      <c r="E86" s="107">
        <f>IF(ISNUMBER(D86), (D86 - $B86) / $B86, "")</f>
        <v>-2.8026905829596414E-2</v>
      </c>
      <c r="F86" s="108">
        <f>IF(ISNUMBER(D86), $B91 * E86, "")</f>
        <v>-2802.6905829596412</v>
      </c>
      <c r="G86" s="109">
        <v>814</v>
      </c>
      <c r="H86" s="107">
        <f>IF(ISNUMBER(G86), (G86 - $B86) / $B86, "")</f>
        <v>-8.744394618834081E-2</v>
      </c>
      <c r="I86" s="110">
        <f>IF(ISNUMBER(G86), $B91 * H86, "")</f>
        <v>-8744.3946188340815</v>
      </c>
      <c r="J86" s="106">
        <v>794</v>
      </c>
      <c r="K86" s="107">
        <f>IF(ISNUMBER(J86), (J86 - $B86) / $B86, "")</f>
        <v>-0.10986547085201794</v>
      </c>
      <c r="L86" s="108">
        <f>IF(ISNUMBER(J86), $B91 * K86, "")</f>
        <v>-10986.547085201793</v>
      </c>
      <c r="M86" s="109">
        <v>802</v>
      </c>
      <c r="N86" s="107">
        <f>IF(ISNUMBER(M86), (M86 - $B86) / $B86, "")</f>
        <v>-0.10089686098654709</v>
      </c>
      <c r="O86" s="108">
        <f>IF(ISNUMBER(M86), $B91 * N86, "")</f>
        <v>-10089.686098654709</v>
      </c>
      <c r="Q86" s="274"/>
      <c r="R86" s="274"/>
      <c r="S86" s="274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>
        <v>212</v>
      </c>
      <c r="E87" s="32">
        <f t="shared" ref="E87:E90" si="42">IF(ISNUMBER(D87), (D87 - $B87) / $B87, "")</f>
        <v>-3.6363636363636362E-2</v>
      </c>
      <c r="F87" s="18">
        <f>IF(ISNUMBER(D87), $B91 * E87, "")</f>
        <v>-3636.363636363636</v>
      </c>
      <c r="G87" s="31">
        <v>204</v>
      </c>
      <c r="H87" s="32">
        <f t="shared" ref="H87:H90" si="43">IF(ISNUMBER(G87), (G87 - $B87) / $B87, "")</f>
        <v>-7.2727272727272724E-2</v>
      </c>
      <c r="I87" s="101">
        <f>IF(ISNUMBER(G87), $B91 * H87, "")</f>
        <v>-7272.7272727272721</v>
      </c>
      <c r="J87" s="15">
        <v>198</v>
      </c>
      <c r="K87" s="32">
        <f t="shared" ref="K87:K90" si="44">IF(ISNUMBER(J87), (J87 - $B87) / $B87, "")</f>
        <v>-0.1</v>
      </c>
      <c r="L87" s="18">
        <f>IF(ISNUMBER(J87), $B91 * K87, "")</f>
        <v>-10000</v>
      </c>
      <c r="M87" s="31">
        <v>200</v>
      </c>
      <c r="N87" s="32">
        <f t="shared" ref="N87:N90" si="45">IF(ISNUMBER(M87), (M87 - $B87) / $B87, "")</f>
        <v>-9.0909090909090912E-2</v>
      </c>
      <c r="O87" s="18">
        <f>IF(ISNUMBER(M87), $B91 * N87, "")</f>
        <v>-9090.9090909090919</v>
      </c>
      <c r="Q87" s="274"/>
      <c r="R87" s="274"/>
      <c r="S87" s="274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>
        <v>309</v>
      </c>
      <c r="E88" s="32">
        <f t="shared" si="42"/>
        <v>-3.4375000000000003E-2</v>
      </c>
      <c r="F88" s="18">
        <f>IF(ISNUMBER(D88), $B91 * E88, "")</f>
        <v>-3437.5000000000005</v>
      </c>
      <c r="G88" s="31">
        <v>295</v>
      </c>
      <c r="H88" s="32">
        <f t="shared" si="43"/>
        <v>-7.8125E-2</v>
      </c>
      <c r="I88" s="101">
        <f>IF(ISNUMBER(G88), $B91 * H88, "")</f>
        <v>-7812.5</v>
      </c>
      <c r="J88" s="15">
        <v>272</v>
      </c>
      <c r="K88" s="32">
        <f t="shared" si="44"/>
        <v>-0.15</v>
      </c>
      <c r="L88" s="18">
        <f>IF(ISNUMBER(J88), $B91 * K88, "")</f>
        <v>-15000</v>
      </c>
      <c r="M88" s="31">
        <v>269</v>
      </c>
      <c r="N88" s="32">
        <f t="shared" si="45"/>
        <v>-0.15937499999999999</v>
      </c>
      <c r="O88" s="18">
        <f>IF(ISNUMBER(M88), $B91 * N88, "")</f>
        <v>-15937.499999999998</v>
      </c>
      <c r="Q88" s="274"/>
      <c r="R88" s="274"/>
      <c r="S88" s="274"/>
    </row>
    <row r="89" spans="1:19">
      <c r="A89" s="162" t="s">
        <v>128</v>
      </c>
      <c r="B89" s="126">
        <v>253</v>
      </c>
      <c r="C89" s="77">
        <v>-5.9479553900000003E-2</v>
      </c>
      <c r="D89" s="15">
        <v>248</v>
      </c>
      <c r="E89" s="32">
        <f t="shared" si="42"/>
        <v>-1.9762845849802372E-2</v>
      </c>
      <c r="F89" s="18">
        <f>IF(ISNUMBER(D89), $B91 * E89, "")</f>
        <v>-1976.2845849802372</v>
      </c>
      <c r="G89" s="31">
        <v>236</v>
      </c>
      <c r="H89" s="32">
        <f t="shared" si="43"/>
        <v>-6.7193675889328064E-2</v>
      </c>
      <c r="I89" s="101">
        <f>IF(ISNUMBER(G89), $B91 * H89, "")</f>
        <v>-6719.367588932806</v>
      </c>
      <c r="J89" s="15">
        <v>235</v>
      </c>
      <c r="K89" s="32">
        <f t="shared" si="44"/>
        <v>-7.1146245059288543E-2</v>
      </c>
      <c r="L89" s="18">
        <f>IF(ISNUMBER(J89), $B91 * K89, "")</f>
        <v>-7114.624505928854</v>
      </c>
      <c r="M89" s="31">
        <v>238</v>
      </c>
      <c r="N89" s="32">
        <f t="shared" si="45"/>
        <v>-5.9288537549407112E-2</v>
      </c>
      <c r="O89" s="18">
        <f>IF(ISNUMBER(M89), $B91 * N89, "")</f>
        <v>-5928.853754940711</v>
      </c>
      <c r="Q89" s="296"/>
      <c r="R89" s="297"/>
      <c r="S89" s="298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>
        <v>154</v>
      </c>
      <c r="E90" s="25">
        <f t="shared" si="42"/>
        <v>-5.5214723926380369E-2</v>
      </c>
      <c r="F90" s="104">
        <f>IF(ISNUMBER(D90), $B91 * E90, "")</f>
        <v>-5521.4723926380366</v>
      </c>
      <c r="G90" s="102">
        <v>147</v>
      </c>
      <c r="H90" s="25">
        <f t="shared" si="43"/>
        <v>-9.815950920245399E-2</v>
      </c>
      <c r="I90" s="103">
        <f>IF(ISNUMBER(G90), $B91 * H90, "")</f>
        <v>-9815.9509202453992</v>
      </c>
      <c r="J90" s="24">
        <v>143</v>
      </c>
      <c r="K90" s="25">
        <f t="shared" si="44"/>
        <v>-0.12269938650306748</v>
      </c>
      <c r="L90" s="104">
        <f>IF(ISNUMBER(J90), $B91 * K90, "")</f>
        <v>-12269.938650306749</v>
      </c>
      <c r="M90" s="102">
        <v>145</v>
      </c>
      <c r="N90" s="25">
        <f t="shared" si="45"/>
        <v>-0.11042944785276074</v>
      </c>
      <c r="O90" s="104">
        <f>IF(ISNUMBER(M90), $B91 * N90, "")</f>
        <v>-11042.944785276073</v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-4.1593606307435402E-2</v>
      </c>
      <c r="F91" s="28">
        <f>SUM(F71:F90)</f>
        <v>-83187.21261487079</v>
      </c>
      <c r="G91" s="26" t="s">
        <v>296</v>
      </c>
      <c r="H91" s="27">
        <f>IF(COUNT(H71:H90), SUM(H71:H90) / COUNT(H71:H90), 0)</f>
        <v>-9.4616505915338781E-2</v>
      </c>
      <c r="I91" s="28">
        <f>SUM(I71:I90)</f>
        <v>-189233.01183067754</v>
      </c>
      <c r="J91" s="26" t="s">
        <v>296</v>
      </c>
      <c r="K91" s="27">
        <f>IF(COUNT(K71:K90), SUM(K71:K90) / COUNT(K71:K90), 0)</f>
        <v>-0.12248271730895033</v>
      </c>
      <c r="L91" s="28">
        <f>SUM(L71:L90)</f>
        <v>-244965.43461790064</v>
      </c>
      <c r="M91" s="26" t="s">
        <v>296</v>
      </c>
      <c r="N91" s="27">
        <f>IF(COUNT(N71:N90), SUM(N71:N90) / COUNT(N71:N90), 0)</f>
        <v>-0.1135294288793693</v>
      </c>
      <c r="O91" s="28">
        <f>SUM(O71:O90)</f>
        <v>-227058.85775873868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40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2021-06-21(월) 오전 00:00</v>
      </c>
      <c r="C96" s="312"/>
      <c r="D96" s="271" t="str">
        <f>TEXT($G$1, "[$-ko-KR]yyyy-mm-dd(ddd) ") &amp; "오후 14:00"</f>
        <v>2021-06-21(월) 오후 14:00</v>
      </c>
      <c r="E96" s="272"/>
      <c r="F96" s="273"/>
      <c r="G96" s="271" t="str">
        <f>TEXT($G$1, "[$-ko-KR]yyyy-mm-dd(ddd) ") &amp; "오후 19:00"</f>
        <v>2021-06-21(월) 오후 19:00</v>
      </c>
      <c r="H96" s="272"/>
      <c r="I96" s="273"/>
      <c r="J96" s="271" t="str">
        <f>TEXT($G$1, "[$-ko-KR]yyyy-mm-dd(ddd) ") &amp; "오후 21:00"</f>
        <v>2021-06-21(월) 오후 21:00</v>
      </c>
      <c r="K96" s="272"/>
      <c r="L96" s="273"/>
      <c r="M96" s="271" t="str">
        <f>TEXT($G$1+1, "[$-ko-KR]yyyy-mm-dd(ddd) ") &amp; "오전 00:00"</f>
        <v>2021-06-22(화)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236</v>
      </c>
      <c r="B98" s="124">
        <v>83.3</v>
      </c>
      <c r="C98" s="76">
        <v>0.1333333333</v>
      </c>
      <c r="D98" s="13">
        <v>76.7</v>
      </c>
      <c r="E98" s="14">
        <f>IF(ISNUMBER(D98), (D98 - $B98) / $B98, "")</f>
        <v>-7.9231692677070767E-2</v>
      </c>
      <c r="F98" s="16">
        <f>IF(ISNUMBER(D98), $B118 * E98, "")</f>
        <v>-7923.1692677070769</v>
      </c>
      <c r="G98" s="29">
        <v>73</v>
      </c>
      <c r="H98" s="14">
        <f>IF(ISNUMBER(G98), (G98 - $B98) / $B98, "")</f>
        <v>-0.12364945978391353</v>
      </c>
      <c r="I98" s="100">
        <f>IF(ISNUMBER(G98), $B118 * H98, "")</f>
        <v>-12364.945978391353</v>
      </c>
      <c r="J98" s="13">
        <v>69.900000000000006</v>
      </c>
      <c r="K98" s="14">
        <f>IF(ISNUMBER(J98), (J98 - $B98) / $B98, "")</f>
        <v>-0.16086434573829522</v>
      </c>
      <c r="L98" s="16">
        <f>IF(ISNUMBER(J98), $B118 * K98, "")</f>
        <v>-16086.434573829521</v>
      </c>
      <c r="M98" s="29">
        <v>71.2</v>
      </c>
      <c r="N98" s="14">
        <f>IF(ISNUMBER(M98), (M98 - $B98) / $B98, "")</f>
        <v>-0.14525810324129645</v>
      </c>
      <c r="O98" s="16">
        <f>IF(ISNUMBER(M98), $B118 * N98, "")</f>
        <v>-14525.810324129645</v>
      </c>
      <c r="Q98" s="269"/>
      <c r="R98" s="269"/>
      <c r="S98" s="269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>
        <v>19770</v>
      </c>
      <c r="E99" s="32">
        <f t="shared" ref="E99:E102" si="46">IF(ISNUMBER(D99), (D99 - $B99) / $B99, "")</f>
        <v>-3.9358600583090382E-2</v>
      </c>
      <c r="F99" s="18">
        <f>IF(ISNUMBER(D99), $B118 * E99, "")</f>
        <v>-3935.8600583090383</v>
      </c>
      <c r="G99" s="31">
        <v>19030</v>
      </c>
      <c r="H99" s="32">
        <f t="shared" ref="H99:H102" si="47">IF(ISNUMBER(G99), (G99 - $B99) / $B99, "")</f>
        <v>-7.5315840621963073E-2</v>
      </c>
      <c r="I99" s="101">
        <f>IF(ISNUMBER(G99), $B118 * H99, "")</f>
        <v>-7531.5840621963071</v>
      </c>
      <c r="J99" s="15">
        <v>19040</v>
      </c>
      <c r="K99" s="32">
        <f t="shared" ref="K99:K102" si="48">IF(ISNUMBER(J99), (J99 - $B99) / $B99, "")</f>
        <v>-7.4829931972789115E-2</v>
      </c>
      <c r="L99" s="18">
        <f>IF(ISNUMBER(J99), $B118 * K99, "")</f>
        <v>-7482.9931972789118</v>
      </c>
      <c r="M99" s="31">
        <v>19310</v>
      </c>
      <c r="N99" s="32">
        <f t="shared" ref="N99:N102" si="49">IF(ISNUMBER(M99), (M99 - $B99) / $B99, "")</f>
        <v>-6.1710398445092324E-2</v>
      </c>
      <c r="O99" s="18">
        <f>IF(ISNUMBER(M99), $B118 * N99, "")</f>
        <v>-6171.0398445092324</v>
      </c>
      <c r="Q99" s="269"/>
      <c r="R99" s="269"/>
      <c r="S99" s="269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>
        <v>117</v>
      </c>
      <c r="E100" s="32">
        <f t="shared" si="46"/>
        <v>-3.3057851239669422E-2</v>
      </c>
      <c r="F100" s="18">
        <f>IF(ISNUMBER(D100), $B118 * E100, "")</f>
        <v>-3305.7851239669421</v>
      </c>
      <c r="G100" s="31">
        <v>108</v>
      </c>
      <c r="H100" s="32">
        <f t="shared" si="47"/>
        <v>-0.10743801652892562</v>
      </c>
      <c r="I100" s="101">
        <f>IF(ISNUMBER(G100), $B118 * H100, "")</f>
        <v>-10743.801652892562</v>
      </c>
      <c r="J100" s="15">
        <v>104</v>
      </c>
      <c r="K100" s="32">
        <f t="shared" si="48"/>
        <v>-0.14049586776859505</v>
      </c>
      <c r="L100" s="18">
        <f>IF(ISNUMBER(J100), $B118 * K100, "")</f>
        <v>-14049.586776859505</v>
      </c>
      <c r="M100" s="31">
        <v>103</v>
      </c>
      <c r="N100" s="32">
        <f t="shared" si="49"/>
        <v>-0.1487603305785124</v>
      </c>
      <c r="O100" s="18">
        <f>IF(ISNUMBER(M100), $B118 * N100, "")</f>
        <v>-14876.03305785124</v>
      </c>
      <c r="Q100" s="274"/>
      <c r="R100" s="274"/>
      <c r="S100" s="274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>
        <v>203</v>
      </c>
      <c r="E101" s="32">
        <f t="shared" si="46"/>
        <v>-0.10964912280701754</v>
      </c>
      <c r="F101" s="18">
        <f>IF(ISNUMBER(D101), $B118 * E101, "")</f>
        <v>-10964.912280701754</v>
      </c>
      <c r="G101" s="31">
        <v>189</v>
      </c>
      <c r="H101" s="32">
        <f t="shared" si="47"/>
        <v>-0.17105263157894737</v>
      </c>
      <c r="I101" s="101">
        <f>IF(ISNUMBER(G101), $B118 * H101, "")</f>
        <v>-17105.263157894737</v>
      </c>
      <c r="J101" s="15">
        <v>184</v>
      </c>
      <c r="K101" s="32">
        <f t="shared" si="48"/>
        <v>-0.19298245614035087</v>
      </c>
      <c r="L101" s="18">
        <f>IF(ISNUMBER(J101), $B118 * K101, "")</f>
        <v>-19298.245614035088</v>
      </c>
      <c r="M101" s="31">
        <v>185</v>
      </c>
      <c r="N101" s="32">
        <f t="shared" si="49"/>
        <v>-0.18859649122807018</v>
      </c>
      <c r="O101" s="18">
        <f>IF(ISNUMBER(M101), $B118 * N101, "")</f>
        <v>-18859.649122807019</v>
      </c>
      <c r="Q101" s="274"/>
      <c r="R101" s="274"/>
      <c r="S101" s="274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>
        <v>261</v>
      </c>
      <c r="E102" s="21">
        <f t="shared" si="46"/>
        <v>-9.6885813148788927E-2</v>
      </c>
      <c r="F102" s="22">
        <f>IF(ISNUMBER(D102), $B118 * E102, "")</f>
        <v>-9688.581314878893</v>
      </c>
      <c r="G102" s="30">
        <v>234</v>
      </c>
      <c r="H102" s="21">
        <f t="shared" si="47"/>
        <v>-0.19031141868512111</v>
      </c>
      <c r="I102" s="105">
        <f>IF(ISNUMBER(G102), $B118 * H102, "")</f>
        <v>-19031.14186851211</v>
      </c>
      <c r="J102" s="20">
        <v>229</v>
      </c>
      <c r="K102" s="21">
        <f t="shared" si="48"/>
        <v>-0.20761245674740483</v>
      </c>
      <c r="L102" s="22">
        <f>IF(ISNUMBER(J102), $B118 * K102, "")</f>
        <v>-20761.245674740483</v>
      </c>
      <c r="M102" s="30">
        <v>226</v>
      </c>
      <c r="N102" s="21">
        <f t="shared" si="49"/>
        <v>-0.2179930795847751</v>
      </c>
      <c r="O102" s="22">
        <f>IF(ISNUMBER(M102), $B118 * N102, "")</f>
        <v>-21799.307958477508</v>
      </c>
      <c r="Q102" s="274"/>
      <c r="R102" s="274"/>
      <c r="S102" s="274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>
        <v>2440</v>
      </c>
      <c r="E103" s="107">
        <f>IF(ISNUMBER(D103), (D103 - $B103) / $B103, "")</f>
        <v>-1.0141987829614604E-2</v>
      </c>
      <c r="F103" s="108">
        <f>IF(ISNUMBER(D103), $B118 * E103, "")</f>
        <v>-1014.1987829614604</v>
      </c>
      <c r="G103" s="109">
        <v>2460</v>
      </c>
      <c r="H103" s="107">
        <f>IF(ISNUMBER(G103), (G103 - $B103) / $B103, "")</f>
        <v>-2.0283975659229209E-3</v>
      </c>
      <c r="I103" s="110">
        <f>IF(ISNUMBER(G103), $B118 * H103, "")</f>
        <v>-202.83975659229208</v>
      </c>
      <c r="J103" s="106">
        <v>2400</v>
      </c>
      <c r="K103" s="107">
        <f>IF(ISNUMBER(J103), (J103 - $B103) / $B103, "")</f>
        <v>-2.6369168356997971E-2</v>
      </c>
      <c r="L103" s="108">
        <f>IF(ISNUMBER(J103), $B118 * K103, "")</f>
        <v>-2636.916835699797</v>
      </c>
      <c r="M103" s="109">
        <v>2470</v>
      </c>
      <c r="N103" s="107">
        <f>IF(ISNUMBER(M103), (M103 - $B103) / $B103, "")</f>
        <v>2.0283975659229209E-3</v>
      </c>
      <c r="O103" s="108">
        <f>IF(ISNUMBER(M103), $B118 * N103, "")</f>
        <v>202.83975659229208</v>
      </c>
      <c r="Q103" s="274"/>
      <c r="R103" s="274"/>
      <c r="S103" s="274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>
        <v>318</v>
      </c>
      <c r="E104" s="32">
        <f t="shared" ref="E104:E107" si="50">IF(ISNUMBER(D104), (D104 - $B104) / $B104, "")</f>
        <v>-4.5045045045045043E-2</v>
      </c>
      <c r="F104" s="18">
        <f>IF(ISNUMBER(D104), $B118 * E104, "")</f>
        <v>-4504.5045045045044</v>
      </c>
      <c r="G104" s="31">
        <v>305</v>
      </c>
      <c r="H104" s="32">
        <f t="shared" ref="H104:H107" si="51">IF(ISNUMBER(G104), (G104 - $B104) / $B104, "")</f>
        <v>-8.408408408408409E-2</v>
      </c>
      <c r="I104" s="101">
        <f>IF(ISNUMBER(G104), $B118 * H104, "")</f>
        <v>-8408.4084084084097</v>
      </c>
      <c r="J104" s="15">
        <v>289</v>
      </c>
      <c r="K104" s="32">
        <f t="shared" ref="K104:K107" si="52">IF(ISNUMBER(J104), (J104 - $B104) / $B104, "")</f>
        <v>-0.13213213213213212</v>
      </c>
      <c r="L104" s="18">
        <f>IF(ISNUMBER(J104), $B118 * K104, "")</f>
        <v>-13213.213213213212</v>
      </c>
      <c r="M104" s="31">
        <v>295</v>
      </c>
      <c r="N104" s="32">
        <f t="shared" ref="N104:N107" si="53">IF(ISNUMBER(M104), (M104 - $B104) / $B104, "")</f>
        <v>-0.11411411411411411</v>
      </c>
      <c r="O104" s="18">
        <f>IF(ISNUMBER(M104), $B118 * N104, "")</f>
        <v>-11411.411411411411</v>
      </c>
      <c r="Q104" s="274"/>
      <c r="R104" s="274"/>
      <c r="S104" s="274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>
        <v>23470</v>
      </c>
      <c r="E105" s="32">
        <f t="shared" si="50"/>
        <v>-1.4279714405711887E-2</v>
      </c>
      <c r="F105" s="18">
        <f>IF(ISNUMBER(D105), $B118 * E105, "")</f>
        <v>-1427.9714405711886</v>
      </c>
      <c r="G105" s="31">
        <v>22390</v>
      </c>
      <c r="H105" s="32">
        <f t="shared" si="51"/>
        <v>-5.9638807223855519E-2</v>
      </c>
      <c r="I105" s="101">
        <f>IF(ISNUMBER(G105), $B118 * H105, "")</f>
        <v>-5963.880722385552</v>
      </c>
      <c r="J105" s="15">
        <v>22000</v>
      </c>
      <c r="K105" s="32">
        <f t="shared" si="52"/>
        <v>-7.6018479630407393E-2</v>
      </c>
      <c r="L105" s="18">
        <f>IF(ISNUMBER(J105), $B118 * K105, "")</f>
        <v>-7601.8479630407392</v>
      </c>
      <c r="M105" s="31">
        <v>22540</v>
      </c>
      <c r="N105" s="32">
        <f t="shared" si="53"/>
        <v>-5.3338933221335573E-2</v>
      </c>
      <c r="O105" s="18">
        <f>IF(ISNUMBER(M105), $B118 * N105, "")</f>
        <v>-5333.8933221335574</v>
      </c>
      <c r="Q105" s="274"/>
      <c r="R105" s="274"/>
      <c r="S105" s="274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>
        <v>333</v>
      </c>
      <c r="E106" s="32">
        <f t="shared" si="50"/>
        <v>-1.4792899408284023E-2</v>
      </c>
      <c r="F106" s="18">
        <f>IF(ISNUMBER(D106), $B118 * E106, "")</f>
        <v>-1479.2899408284022</v>
      </c>
      <c r="G106" s="31">
        <v>314</v>
      </c>
      <c r="H106" s="32">
        <f t="shared" si="51"/>
        <v>-7.1005917159763315E-2</v>
      </c>
      <c r="I106" s="101">
        <f>IF(ISNUMBER(G106), $B118 * H106, "")</f>
        <v>-7100.5917159763312</v>
      </c>
      <c r="J106" s="15">
        <v>309</v>
      </c>
      <c r="K106" s="32">
        <f t="shared" si="52"/>
        <v>-8.5798816568047331E-2</v>
      </c>
      <c r="L106" s="18">
        <f>IF(ISNUMBER(J106), $B118 * K106, "")</f>
        <v>-8579.8816568047332</v>
      </c>
      <c r="M106" s="31">
        <v>315</v>
      </c>
      <c r="N106" s="32">
        <f t="shared" si="53"/>
        <v>-6.8047337278106509E-2</v>
      </c>
      <c r="O106" s="18">
        <f>IF(ISNUMBER(M106), $B118 * N106, "")</f>
        <v>-6804.7337278106506</v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>
        <v>3435</v>
      </c>
      <c r="E107" s="25">
        <f t="shared" si="50"/>
        <v>-2.6912181303116147E-2</v>
      </c>
      <c r="F107" s="104">
        <f>IF(ISNUMBER(D107), $B118 * E107, "")</f>
        <v>-2691.2181303116149</v>
      </c>
      <c r="G107" s="102">
        <v>3245</v>
      </c>
      <c r="H107" s="25">
        <f t="shared" si="51"/>
        <v>-8.0736543909348438E-2</v>
      </c>
      <c r="I107" s="103">
        <f>IF(ISNUMBER(G107), $B118 * H107, "")</f>
        <v>-8073.6543909348438</v>
      </c>
      <c r="J107" s="24">
        <v>3210</v>
      </c>
      <c r="K107" s="25">
        <f t="shared" si="52"/>
        <v>-9.0651558073654395E-2</v>
      </c>
      <c r="L107" s="104">
        <f>IF(ISNUMBER(J107), $B118 * K107, "")</f>
        <v>-9065.1558073654396</v>
      </c>
      <c r="M107" s="102">
        <v>3260</v>
      </c>
      <c r="N107" s="25">
        <f t="shared" si="53"/>
        <v>-7.6487252124645896E-2</v>
      </c>
      <c r="O107" s="104">
        <f>IF(ISNUMBER(M107), $B118 * N107, "")</f>
        <v>-7648.7252124645893</v>
      </c>
      <c r="Q107" s="283"/>
      <c r="R107" s="284"/>
      <c r="S107" s="285"/>
    </row>
    <row r="108" spans="1:19">
      <c r="A108" s="161" t="s">
        <v>84</v>
      </c>
      <c r="B108" s="124">
        <v>1615</v>
      </c>
      <c r="C108" s="76">
        <v>-1.82370821E-2</v>
      </c>
      <c r="D108" s="13">
        <v>1585</v>
      </c>
      <c r="E108" s="14">
        <f>IF(ISNUMBER(D108), (D108 - $B108) / $B108, "")</f>
        <v>-1.8575851393188854E-2</v>
      </c>
      <c r="F108" s="16">
        <f>IF(ISNUMBER(D108), $B118 * E108, "")</f>
        <v>-1857.5851393188855</v>
      </c>
      <c r="G108" s="29">
        <v>1555</v>
      </c>
      <c r="H108" s="14">
        <f>IF(ISNUMBER(G108), (G108 - $B108) / $B108, "")</f>
        <v>-3.7151702786377708E-2</v>
      </c>
      <c r="I108" s="100">
        <f>IF(ISNUMBER(G108), $B118 * H108, "")</f>
        <v>-3715.1702786377709</v>
      </c>
      <c r="J108" s="13">
        <v>1535</v>
      </c>
      <c r="K108" s="14">
        <f>IF(ISNUMBER(J108), (J108 - $B108) / $B108, "")</f>
        <v>-4.9535603715170282E-2</v>
      </c>
      <c r="L108" s="16">
        <f>IF(ISNUMBER(J108), $B118 * K108, "")</f>
        <v>-4953.5603715170282</v>
      </c>
      <c r="M108" s="29">
        <v>1555</v>
      </c>
      <c r="N108" s="14">
        <f>IF(ISNUMBER(M108), (M108 - $B108) / $B108, "")</f>
        <v>-3.7151702786377708E-2</v>
      </c>
      <c r="O108" s="16">
        <f>IF(ISNUMBER(M108), $B118 * N108, "")</f>
        <v>-3715.1702786377709</v>
      </c>
      <c r="Q108" s="286"/>
      <c r="R108" s="287"/>
      <c r="S108" s="288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>
        <v>1365</v>
      </c>
      <c r="E109" s="32">
        <f t="shared" ref="E109:E112" si="54">IF(ISNUMBER(D109), (D109 - $B109) / $B109, "")</f>
        <v>-5.2083333333333336E-2</v>
      </c>
      <c r="F109" s="18">
        <f>IF(ISNUMBER(D109), $B118 * E109, "")</f>
        <v>-5208.3333333333339</v>
      </c>
      <c r="G109" s="31">
        <v>1320</v>
      </c>
      <c r="H109" s="32">
        <f t="shared" ref="H109:H112" si="55">IF(ISNUMBER(G109), (G109 - $B109) / $B109, "")</f>
        <v>-8.3333333333333329E-2</v>
      </c>
      <c r="I109" s="101">
        <f>IF(ISNUMBER(G109), $B118 * H109, "")</f>
        <v>-8333.3333333333321</v>
      </c>
      <c r="J109" s="15">
        <v>1290</v>
      </c>
      <c r="K109" s="32">
        <f t="shared" ref="K109:K112" si="56">IF(ISNUMBER(J109), (J109 - $B109) / $B109, "")</f>
        <v>-0.10416666666666667</v>
      </c>
      <c r="L109" s="18">
        <f>IF(ISNUMBER(J109), $B118 * K109, "")</f>
        <v>-10416.666666666668</v>
      </c>
      <c r="M109" s="31">
        <v>1310</v>
      </c>
      <c r="N109" s="32">
        <f t="shared" ref="N109:N112" si="57">IF(ISNUMBER(M109), (M109 - $B109) / $B109, "")</f>
        <v>-9.0277777777777776E-2</v>
      </c>
      <c r="O109" s="18">
        <f>IF(ISNUMBER(M109), $B118 * N109, "")</f>
        <v>-9027.7777777777774</v>
      </c>
      <c r="Q109" s="289"/>
      <c r="R109" s="290"/>
      <c r="S109" s="291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>
        <v>4465</v>
      </c>
      <c r="E110" s="32">
        <f t="shared" si="54"/>
        <v>-3.3482142857142855E-3</v>
      </c>
      <c r="F110" s="18">
        <f>IF(ISNUMBER(D110), $B118 * E110, "")</f>
        <v>-334.82142857142856</v>
      </c>
      <c r="G110" s="31">
        <v>4420</v>
      </c>
      <c r="H110" s="32">
        <f t="shared" si="55"/>
        <v>-1.3392857142857142E-2</v>
      </c>
      <c r="I110" s="101">
        <f>IF(ISNUMBER(G110), $B118 * H110, "")</f>
        <v>-1339.2857142857142</v>
      </c>
      <c r="J110" s="15">
        <v>4300</v>
      </c>
      <c r="K110" s="32">
        <f t="shared" si="56"/>
        <v>-4.0178571428571432E-2</v>
      </c>
      <c r="L110" s="18">
        <f>IF(ISNUMBER(J110), $B118 * K110, "")</f>
        <v>-4017.8571428571431</v>
      </c>
      <c r="M110" s="31">
        <v>4185</v>
      </c>
      <c r="N110" s="32">
        <f t="shared" si="57"/>
        <v>-6.5848214285714288E-2</v>
      </c>
      <c r="O110" s="18">
        <f>IF(ISNUMBER(M110), $B118 * N110, "")</f>
        <v>-6584.8214285714284</v>
      </c>
      <c r="Q110" s="274"/>
      <c r="R110" s="274"/>
      <c r="S110" s="274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>
        <v>172600</v>
      </c>
      <c r="E111" s="32">
        <f t="shared" si="54"/>
        <v>-2.3479490806223479E-2</v>
      </c>
      <c r="F111" s="18">
        <f>IF(ISNUMBER(D111), $B118 * E111, "")</f>
        <v>-2347.949080622348</v>
      </c>
      <c r="G111" s="31">
        <v>162350</v>
      </c>
      <c r="H111" s="32">
        <f t="shared" si="55"/>
        <v>-8.1471004243281464E-2</v>
      </c>
      <c r="I111" s="101">
        <f>IF(ISNUMBER(G111), $B118 * H111, "")</f>
        <v>-8147.1004243281468</v>
      </c>
      <c r="J111" s="15">
        <v>158500</v>
      </c>
      <c r="K111" s="32">
        <f t="shared" si="56"/>
        <v>-0.10325318246110325</v>
      </c>
      <c r="L111" s="18">
        <f>IF(ISNUMBER(J111), $B118 * K111, "")</f>
        <v>-10325.318246110326</v>
      </c>
      <c r="M111" s="31">
        <v>161650</v>
      </c>
      <c r="N111" s="32">
        <f t="shared" si="57"/>
        <v>-8.5431400282885428E-2</v>
      </c>
      <c r="O111" s="18">
        <f>IF(ISNUMBER(M111), $B118 * N111, "")</f>
        <v>-8543.1400282885425</v>
      </c>
      <c r="Q111" s="269"/>
      <c r="R111" s="269"/>
      <c r="S111" s="269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>
        <v>81.2</v>
      </c>
      <c r="E112" s="21">
        <f t="shared" si="54"/>
        <v>-2.1686746987951772E-2</v>
      </c>
      <c r="F112" s="22">
        <f>IF(ISNUMBER(D112), $B118 * E112, "")</f>
        <v>-2168.6746987951774</v>
      </c>
      <c r="G112" s="30">
        <v>76.5</v>
      </c>
      <c r="H112" s="21">
        <f t="shared" si="55"/>
        <v>-7.8313253012048195E-2</v>
      </c>
      <c r="I112" s="105">
        <f>IF(ISNUMBER(G112), $B118 * H112, "")</f>
        <v>-7831.3253012048199</v>
      </c>
      <c r="J112" s="20">
        <v>74</v>
      </c>
      <c r="K112" s="21">
        <f t="shared" si="56"/>
        <v>-0.10843373493975904</v>
      </c>
      <c r="L112" s="22">
        <f>IF(ISNUMBER(J112), $B118 * K112, "")</f>
        <v>-10843.373493975903</v>
      </c>
      <c r="M112" s="30">
        <v>74.8</v>
      </c>
      <c r="N112" s="21">
        <f t="shared" si="57"/>
        <v>-9.8795180722891604E-2</v>
      </c>
      <c r="O112" s="22">
        <f>IF(ISNUMBER(M112), $B118 * N112, "")</f>
        <v>-9879.51807228916</v>
      </c>
      <c r="Q112" s="269"/>
      <c r="R112" s="269"/>
      <c r="S112" s="269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>
        <v>2460000</v>
      </c>
      <c r="E113" s="107">
        <f>IF(ISNUMBER(D113), (D113 - $B113) / $B113, "")</f>
        <v>-1.8355945730247406E-2</v>
      </c>
      <c r="F113" s="108">
        <f>IF(ISNUMBER(D113), $B118 * E113, "")</f>
        <v>-1835.5945730247406</v>
      </c>
      <c r="G113" s="109">
        <v>2361000</v>
      </c>
      <c r="H113" s="107">
        <f>IF(ISNUMBER(G113), (G113 - $B113) / $B113, "")</f>
        <v>-5.7861133280127694E-2</v>
      </c>
      <c r="I113" s="110">
        <f>IF(ISNUMBER(G113), $B118 * H113, "")</f>
        <v>-5786.1133280127697</v>
      </c>
      <c r="J113" s="106">
        <v>2327000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2373000</v>
      </c>
      <c r="N113" s="107">
        <f>IF(ISNUMBER(M113), (M113 - $B113) / $B113, "")</f>
        <v>-5.3072625698324022E-2</v>
      </c>
      <c r="O113" s="108">
        <f>IF(ISNUMBER(M113), $B118 * N113, "")</f>
        <v>-5307.2625698324018</v>
      </c>
      <c r="Q113" s="274"/>
      <c r="R113" s="274"/>
      <c r="S113" s="274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>
        <v>13080</v>
      </c>
      <c r="E114" s="32">
        <f t="shared" ref="E114:E117" si="58">IF(ISNUMBER(D114), (D114 - $B114) / $B114, "")</f>
        <v>-4.6647230320699708E-2</v>
      </c>
      <c r="F114" s="18">
        <f>IF(ISNUMBER(D114), $B118 * E114, "")</f>
        <v>-4664.7230320699709</v>
      </c>
      <c r="G114" s="31">
        <v>12470</v>
      </c>
      <c r="H114" s="32">
        <f t="shared" ref="H114:H117" si="59">IF(ISNUMBER(G114), (G114 - $B114) / $B114, "")</f>
        <v>-9.1107871720116612E-2</v>
      </c>
      <c r="I114" s="101">
        <f>IF(ISNUMBER(G114), $B118 * H114, "")</f>
        <v>-9110.7871720116618</v>
      </c>
      <c r="J114" s="15">
        <v>12340</v>
      </c>
      <c r="K114" s="32">
        <f t="shared" ref="K114:K117" si="60">IF(ISNUMBER(J114), (J114 - $B114) / $B114, "")</f>
        <v>-0.10058309037900874</v>
      </c>
      <c r="L114" s="18">
        <f>IF(ISNUMBER(J114), $B118 * K114, "")</f>
        <v>-10058.309037900874</v>
      </c>
      <c r="M114" s="31">
        <v>12670</v>
      </c>
      <c r="N114" s="32">
        <f t="shared" ref="N114:N117" si="61">IF(ISNUMBER(M114), (M114 - $B114) / $B114, "")</f>
        <v>-7.6530612244897961E-2</v>
      </c>
      <c r="O114" s="18">
        <f>IF(ISNUMBER(M114), $B118 * N114, "")</f>
        <v>-7653.0612244897957</v>
      </c>
      <c r="Q114" s="274"/>
      <c r="R114" s="274"/>
      <c r="S114" s="274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>
        <v>663</v>
      </c>
      <c r="E115" s="32">
        <f t="shared" si="58"/>
        <v>-3.4934497816593885E-2</v>
      </c>
      <c r="F115" s="18">
        <f>IF(ISNUMBER(D115), $B118 * E115, "")</f>
        <v>-3493.4497816593885</v>
      </c>
      <c r="G115" s="31">
        <v>633</v>
      </c>
      <c r="H115" s="32">
        <f t="shared" si="59"/>
        <v>-7.8602620087336247E-2</v>
      </c>
      <c r="I115" s="101">
        <f>IF(ISNUMBER(G115), $B118 * H115, "")</f>
        <v>-7860.2620087336245</v>
      </c>
      <c r="J115" s="15">
        <v>625</v>
      </c>
      <c r="K115" s="32">
        <f t="shared" si="60"/>
        <v>-9.0247452692867547E-2</v>
      </c>
      <c r="L115" s="18">
        <f>IF(ISNUMBER(J115), $B118 * K115, "")</f>
        <v>-9024.7452692867555</v>
      </c>
      <c r="M115" s="31">
        <v>632</v>
      </c>
      <c r="N115" s="32">
        <f t="shared" si="61"/>
        <v>-8.0058224163027658E-2</v>
      </c>
      <c r="O115" s="18">
        <f>IF(ISNUMBER(M115), $B118 * N115, "")</f>
        <v>-8005.8224163027662</v>
      </c>
      <c r="Q115" s="274"/>
      <c r="R115" s="274"/>
      <c r="S115" s="274"/>
    </row>
    <row r="116" spans="1:19">
      <c r="A116" s="162" t="s">
        <v>49</v>
      </c>
      <c r="B116" s="126">
        <v>40832000</v>
      </c>
      <c r="C116" s="77">
        <v>-2.9842235299999999E-2</v>
      </c>
      <c r="D116" s="15">
        <v>40202000</v>
      </c>
      <c r="E116" s="32">
        <f t="shared" si="58"/>
        <v>-1.5429075235109719E-2</v>
      </c>
      <c r="F116" s="18">
        <f>IF(ISNUMBER(D116), $B118 * E116, "")</f>
        <v>-1542.9075235109719</v>
      </c>
      <c r="G116" s="31">
        <v>38963000</v>
      </c>
      <c r="H116" s="32">
        <f t="shared" si="59"/>
        <v>-4.5772923197492162E-2</v>
      </c>
      <c r="I116" s="101">
        <f>IF(ISNUMBER(G116), $B118 * H116, "")</f>
        <v>-4577.2923197492164</v>
      </c>
      <c r="J116" s="15">
        <v>38702000</v>
      </c>
      <c r="K116" s="32">
        <f t="shared" si="60"/>
        <v>-5.2164968652037617E-2</v>
      </c>
      <c r="L116" s="18">
        <f>IF(ISNUMBER(J116), $B118 * K116, "")</f>
        <v>-5216.4968652037614</v>
      </c>
      <c r="M116" s="31">
        <v>39001000</v>
      </c>
      <c r="N116" s="32">
        <f t="shared" si="61"/>
        <v>-4.4842280564263322E-2</v>
      </c>
      <c r="O116" s="18">
        <f>IF(ISNUMBER(M116), $B118 * N116, "")</f>
        <v>-4484.2280564263319</v>
      </c>
      <c r="Q116" s="296"/>
      <c r="R116" s="297"/>
      <c r="S116" s="298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>
        <v>22720</v>
      </c>
      <c r="E117" s="25">
        <f t="shared" si="58"/>
        <v>-4.7379454926624737E-2</v>
      </c>
      <c r="F117" s="104">
        <f>IF(ISNUMBER(D117), $B118 * E117, "")</f>
        <v>-4737.945492662474</v>
      </c>
      <c r="G117" s="102">
        <v>20740</v>
      </c>
      <c r="H117" s="25">
        <f t="shared" si="59"/>
        <v>-0.13039832285115305</v>
      </c>
      <c r="I117" s="103">
        <f>IF(ISNUMBER(G117), $B118 * H117, "")</f>
        <v>-13039.832285115304</v>
      </c>
      <c r="J117" s="24">
        <v>20610</v>
      </c>
      <c r="K117" s="25">
        <f t="shared" si="60"/>
        <v>-0.13584905660377358</v>
      </c>
      <c r="L117" s="104">
        <f>IF(ISNUMBER(J117), $B118 * K117, "")</f>
        <v>-13584.905660377359</v>
      </c>
      <c r="M117" s="102">
        <v>21210</v>
      </c>
      <c r="N117" s="25">
        <f t="shared" si="61"/>
        <v>-0.11069182389937107</v>
      </c>
      <c r="O117" s="104">
        <f>IF(ISNUMBER(M117), $B118 * N117, "")</f>
        <v>-11069.182389937107</v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-3.7563737464154798E-2</v>
      </c>
      <c r="F118" s="28">
        <f>SUM(F98:F117)</f>
        <v>-75127.474928309603</v>
      </c>
      <c r="G118" s="26" t="s">
        <v>296</v>
      </c>
      <c r="H118" s="27">
        <f>IF(COUNT(H98:H117), SUM(H98:H117) / COUNT(H98:H117), 0)</f>
        <v>-8.3133306939798438E-2</v>
      </c>
      <c r="I118" s="28">
        <f>SUM(I98:I117)</f>
        <v>-166266.61387959681</v>
      </c>
      <c r="J118" s="26" t="s">
        <v>296</v>
      </c>
      <c r="K118" s="27">
        <f>IF(COUNT(K98:K117), SUM(K98:K117) / COUNT(K98:K117), 0)</f>
        <v>-0.10217980560481019</v>
      </c>
      <c r="L118" s="28">
        <f>SUM(L98:L117)</f>
        <v>-204359.61120962034</v>
      </c>
      <c r="M118" s="26" t="s">
        <v>296</v>
      </c>
      <c r="N118" s="27">
        <f>IF(COUNT(N98:N117), SUM(N98:N117) / COUNT(N98:N117), 0)</f>
        <v>-9.0748874233777796E-2</v>
      </c>
      <c r="O118" s="28">
        <f>SUM(O98:O117)</f>
        <v>-181497.74846755568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40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2021-06-21(월) 오전 00:00</v>
      </c>
      <c r="C123" s="312"/>
      <c r="D123" s="271" t="str">
        <f>TEXT($G$1, "[$-ko-KR]yyyy-mm-dd(ddd) ") &amp; "오후 14:00"</f>
        <v>2021-06-21(월) 오후 14:00</v>
      </c>
      <c r="E123" s="272"/>
      <c r="F123" s="273"/>
      <c r="G123" s="271" t="str">
        <f>TEXT($G$1, "[$-ko-KR]yyyy-mm-dd(ddd) ") &amp; "오후 19:00"</f>
        <v>2021-06-21(월) 오후 19:00</v>
      </c>
      <c r="H123" s="272"/>
      <c r="I123" s="273"/>
      <c r="J123" s="271" t="str">
        <f>TEXT($G$1, "[$-ko-KR]yyyy-mm-dd(ddd) ") &amp; "오후 21:00"</f>
        <v>2021-06-21(월) 오후 21:00</v>
      </c>
      <c r="K123" s="272"/>
      <c r="L123" s="273"/>
      <c r="M123" s="271" t="str">
        <f>TEXT($G$1+1, "[$-ko-KR]yyyy-mm-dd(ddd) ") &amp; "오전 00:00"</f>
        <v>2021-06-22(화)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>
        <v>11.8</v>
      </c>
      <c r="E125" s="14">
        <f>IF(ISNUMBER(D125), (D125 - $B125) / $B125, "")</f>
        <v>-5.5999999999999946E-2</v>
      </c>
      <c r="F125" s="16">
        <f>IF(ISNUMBER(D125), $B145 * E125, "")</f>
        <v>-5599.9999999999945</v>
      </c>
      <c r="G125" s="29">
        <v>11.1</v>
      </c>
      <c r="H125" s="14">
        <f>IF(ISNUMBER(G125), (G125 - $B125) / $B125, "")</f>
        <v>-0.11200000000000003</v>
      </c>
      <c r="I125" s="100">
        <f>IF(ISNUMBER(G125), $B145 * H125, "")</f>
        <v>-11200.000000000004</v>
      </c>
      <c r="J125" s="13">
        <v>10.5</v>
      </c>
      <c r="K125" s="14">
        <f>IF(ISNUMBER(J125), (J125 - $B125) / $B125, "")</f>
        <v>-0.16</v>
      </c>
      <c r="L125" s="16">
        <f>IF(ISNUMBER(J125), $B145 * K125, "")</f>
        <v>-16000</v>
      </c>
      <c r="M125" s="29">
        <v>10.9</v>
      </c>
      <c r="N125" s="14">
        <f>IF(ISNUMBER(M125), (M125 - $B125) / $B125, "")</f>
        <v>-0.12799999999999997</v>
      </c>
      <c r="O125" s="16">
        <f>IF(ISNUMBER(M125), $B145 * N125, "")</f>
        <v>-12799.999999999998</v>
      </c>
      <c r="Q125" s="269"/>
      <c r="R125" s="269"/>
      <c r="S125" s="269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>
        <v>14.9</v>
      </c>
      <c r="E126" s="32">
        <f t="shared" ref="E126:E129" si="62">IF(ISNUMBER(D126), (D126 - $B126) / $B126, "")</f>
        <v>-3.2467532467532464E-2</v>
      </c>
      <c r="F126" s="18">
        <f>IF(ISNUMBER(D126), $B145 * E126, "")</f>
        <v>-3246.7532467532465</v>
      </c>
      <c r="G126" s="31">
        <v>14.2</v>
      </c>
      <c r="H126" s="32">
        <f t="shared" ref="H126:H129" si="63">IF(ISNUMBER(G126), (G126 - $B126) / $B126, "")</f>
        <v>-7.792207792207799E-2</v>
      </c>
      <c r="I126" s="101">
        <f>IF(ISNUMBER(G126), $B145 * H126, "")</f>
        <v>-7792.2077922077988</v>
      </c>
      <c r="J126" s="15">
        <v>13.6</v>
      </c>
      <c r="K126" s="32">
        <f t="shared" ref="K126:K129" si="64">IF(ISNUMBER(J126), (J126 - $B126) / $B126, "")</f>
        <v>-0.11688311688311692</v>
      </c>
      <c r="L126" s="18">
        <f>IF(ISNUMBER(J126), $B145 * K126, "")</f>
        <v>-11688.311688311693</v>
      </c>
      <c r="M126" s="31">
        <v>13.8</v>
      </c>
      <c r="N126" s="32">
        <f t="shared" ref="N126:N129" si="65">IF(ISNUMBER(M126), (M126 - $B126) / $B126, "")</f>
        <v>-0.10389610389610388</v>
      </c>
      <c r="O126" s="18">
        <f>IF(ISNUMBER(M126), $B145 * N126, "")</f>
        <v>-10389.610389610387</v>
      </c>
      <c r="Q126" s="269"/>
      <c r="R126" s="269"/>
      <c r="S126" s="269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>
        <v>41</v>
      </c>
      <c r="E127" s="32">
        <f t="shared" si="62"/>
        <v>-6.1784897025171683E-2</v>
      </c>
      <c r="F127" s="18">
        <f>IF(ISNUMBER(D127), $B145 * E127, "")</f>
        <v>-6178.4897025171686</v>
      </c>
      <c r="G127" s="31">
        <v>39.799999999999997</v>
      </c>
      <c r="H127" s="32">
        <f t="shared" si="63"/>
        <v>-8.9244851258581365E-2</v>
      </c>
      <c r="I127" s="101">
        <f>IF(ISNUMBER(G127), $B145 * H127, "")</f>
        <v>-8924.4851258581366</v>
      </c>
      <c r="J127" s="15">
        <v>38.1</v>
      </c>
      <c r="K127" s="32">
        <f t="shared" si="64"/>
        <v>-0.12814645308924488</v>
      </c>
      <c r="L127" s="18">
        <f>IF(ISNUMBER(J127), $B145 * K127, "")</f>
        <v>-12814.645308924488</v>
      </c>
      <c r="M127" s="31">
        <v>38.299999999999997</v>
      </c>
      <c r="N127" s="32">
        <f t="shared" si="65"/>
        <v>-0.12356979405034337</v>
      </c>
      <c r="O127" s="18">
        <f>IF(ISNUMBER(M127), $B145 * N127, "")</f>
        <v>-12356.979405034337</v>
      </c>
      <c r="Q127" s="274"/>
      <c r="R127" s="274"/>
      <c r="S127" s="274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>
        <v>8.49</v>
      </c>
      <c r="E128" s="32">
        <f t="shared" si="62"/>
        <v>-2.0761245674740452E-2</v>
      </c>
      <c r="F128" s="18">
        <f>IF(ISNUMBER(D128), $B145 * E128, "")</f>
        <v>-2076.1245674740453</v>
      </c>
      <c r="G128" s="31">
        <v>7.74</v>
      </c>
      <c r="H128" s="32">
        <f t="shared" si="63"/>
        <v>-0.10726643598615913</v>
      </c>
      <c r="I128" s="101">
        <f>IF(ISNUMBER(G128), $B145 * H128, "")</f>
        <v>-10726.643598615914</v>
      </c>
      <c r="J128" s="15">
        <v>7.56</v>
      </c>
      <c r="K128" s="32">
        <f t="shared" si="64"/>
        <v>-0.1280276816608997</v>
      </c>
      <c r="L128" s="18">
        <f>IF(ISNUMBER(J128), $B145 * K128, "")</f>
        <v>-12802.768166089971</v>
      </c>
      <c r="M128" s="31">
        <v>7.76</v>
      </c>
      <c r="N128" s="32">
        <f t="shared" si="65"/>
        <v>-0.10495963091118803</v>
      </c>
      <c r="O128" s="18">
        <f>IF(ISNUMBER(M128), $B145 * N128, "")</f>
        <v>-10495.963091118803</v>
      </c>
      <c r="Q128" s="274"/>
      <c r="R128" s="274"/>
      <c r="S128" s="274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>
        <v>8.8699999999999992</v>
      </c>
      <c r="E129" s="21">
        <f t="shared" si="62"/>
        <v>0.13717948717948711</v>
      </c>
      <c r="F129" s="22">
        <f>IF(ISNUMBER(D129), $B145 * E129, "")</f>
        <v>13717.948717948711</v>
      </c>
      <c r="G129" s="30">
        <v>8.6999999999999993</v>
      </c>
      <c r="H129" s="21">
        <f t="shared" si="63"/>
        <v>0.11538461538461532</v>
      </c>
      <c r="I129" s="105">
        <f>IF(ISNUMBER(G129), $B145 * H129, "")</f>
        <v>11538.461538461532</v>
      </c>
      <c r="J129" s="20">
        <v>8.5500000000000007</v>
      </c>
      <c r="K129" s="21">
        <f t="shared" si="64"/>
        <v>9.615384615384627E-2</v>
      </c>
      <c r="L129" s="22">
        <f>IF(ISNUMBER(J129), $B145 * K129, "")</f>
        <v>9615.3846153846262</v>
      </c>
      <c r="M129" s="30">
        <v>8.5</v>
      </c>
      <c r="N129" s="21">
        <f t="shared" si="65"/>
        <v>8.9743589743589772E-2</v>
      </c>
      <c r="O129" s="22">
        <f>IF(ISNUMBER(M129), $B145 * N129, "")</f>
        <v>8974.3589743589764</v>
      </c>
      <c r="Q129" s="274"/>
      <c r="R129" s="274"/>
      <c r="S129" s="274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>
        <v>7.02</v>
      </c>
      <c r="E130" s="107">
        <f>IF(ISNUMBER(D130), (D130 - $B130) / $B130, "")</f>
        <v>-3.7037037037037097E-2</v>
      </c>
      <c r="F130" s="108">
        <f>IF(ISNUMBER(D130), $B145 * E130, "")</f>
        <v>-3703.7037037037098</v>
      </c>
      <c r="G130" s="109">
        <v>6.75</v>
      </c>
      <c r="H130" s="107">
        <f>IF(ISNUMBER(G130), (G130 - $B130) / $B130, "")</f>
        <v>-7.4074074074074084E-2</v>
      </c>
      <c r="I130" s="110">
        <f>IF(ISNUMBER(G130), $B145 * H130, "")</f>
        <v>-7407.4074074074088</v>
      </c>
      <c r="J130" s="106">
        <v>6.38</v>
      </c>
      <c r="K130" s="107">
        <f>IF(ISNUMBER(J130), (J130 - $B130) / $B130, "")</f>
        <v>-0.12482853223593966</v>
      </c>
      <c r="L130" s="108">
        <f>IF(ISNUMBER(J130), $B145 * K130, "")</f>
        <v>-12482.853223593966</v>
      </c>
      <c r="M130" s="109">
        <v>6.5</v>
      </c>
      <c r="N130" s="107">
        <f>IF(ISNUMBER(M130), (M130 - $B130) / $B130, "")</f>
        <v>-0.10836762688614542</v>
      </c>
      <c r="O130" s="108">
        <f>IF(ISNUMBER(M130), $B145 * N130, "")</f>
        <v>-10836.762688614541</v>
      </c>
      <c r="Q130" s="274"/>
      <c r="R130" s="274"/>
      <c r="S130" s="274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>
        <v>67.599999999999994</v>
      </c>
      <c r="E131" s="32">
        <f t="shared" ref="E131:E134" si="66">IF(ISNUMBER(D131), (D131 - $B131) / $B131, "")</f>
        <v>-5.322128851540632E-2</v>
      </c>
      <c r="F131" s="18">
        <f>IF(ISNUMBER(D131), $B145 * E131, "")</f>
        <v>-5322.1288515406322</v>
      </c>
      <c r="G131" s="31">
        <v>61.6</v>
      </c>
      <c r="H131" s="32">
        <f t="shared" ref="H131:H134" si="67">IF(ISNUMBER(G131), (G131 - $B131) / $B131, "")</f>
        <v>-0.13725490196078435</v>
      </c>
      <c r="I131" s="101">
        <f>IF(ISNUMBER(G131), $B145 * H131, "")</f>
        <v>-13725.490196078435</v>
      </c>
      <c r="J131" s="15">
        <v>57.8</v>
      </c>
      <c r="K131" s="32">
        <f t="shared" ref="K131:K134" si="68">IF(ISNUMBER(J131), (J131 - $B131) / $B131, "")</f>
        <v>-0.19047619047619058</v>
      </c>
      <c r="L131" s="18">
        <f>IF(ISNUMBER(J131), $B145 * K131, "")</f>
        <v>-19047.619047619057</v>
      </c>
      <c r="M131" s="31">
        <v>59.2</v>
      </c>
      <c r="N131" s="32">
        <f t="shared" ref="N131:N134" si="69">IF(ISNUMBER(M131), (M131 - $B131) / $B131, "")</f>
        <v>-0.17086834733893561</v>
      </c>
      <c r="O131" s="18">
        <f>IF(ISNUMBER(M131), $B145 * N131, "")</f>
        <v>-17086.83473389356</v>
      </c>
      <c r="Q131" s="274"/>
      <c r="R131" s="274"/>
      <c r="S131" s="274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>
        <v>58.6</v>
      </c>
      <c r="E132" s="32">
        <f t="shared" si="66"/>
        <v>-8.0062794348508659E-2</v>
      </c>
      <c r="F132" s="18">
        <f>IF(ISNUMBER(D132), $B145 * E132, "")</f>
        <v>-8006.279434850866</v>
      </c>
      <c r="G132" s="31">
        <v>54.4</v>
      </c>
      <c r="H132" s="32">
        <f t="shared" si="67"/>
        <v>-0.14599686028257464</v>
      </c>
      <c r="I132" s="101">
        <f>IF(ISNUMBER(G132), $B145 * H132, "")</f>
        <v>-14599.686028257463</v>
      </c>
      <c r="J132" s="15">
        <v>49.6</v>
      </c>
      <c r="K132" s="32">
        <f t="shared" si="68"/>
        <v>-0.22135007849293564</v>
      </c>
      <c r="L132" s="18">
        <f>IF(ISNUMBER(J132), $B145 * K132, "")</f>
        <v>-22135.007849293565</v>
      </c>
      <c r="M132" s="31">
        <v>53</v>
      </c>
      <c r="N132" s="32">
        <f t="shared" si="69"/>
        <v>-0.16797488226059659</v>
      </c>
      <c r="O132" s="18">
        <f>IF(ISNUMBER(M132), $B145 * N132, "")</f>
        <v>-16797.488226059661</v>
      </c>
      <c r="Q132" s="274"/>
      <c r="R132" s="274"/>
      <c r="S132" s="274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>
        <v>3.11</v>
      </c>
      <c r="E133" s="32">
        <f t="shared" si="66"/>
        <v>-3.2051282051282792E-3</v>
      </c>
      <c r="F133" s="18">
        <f>IF(ISNUMBER(D133), $B145 * E133, "")</f>
        <v>-320.51282051282794</v>
      </c>
      <c r="G133" s="31">
        <v>2.96</v>
      </c>
      <c r="H133" s="32">
        <f t="shared" si="67"/>
        <v>-5.1282051282051329E-2</v>
      </c>
      <c r="I133" s="101">
        <f>IF(ISNUMBER(G133), $B145 * H133, "")</f>
        <v>-5128.2051282051325</v>
      </c>
      <c r="J133" s="15">
        <v>2.76</v>
      </c>
      <c r="K133" s="32">
        <f t="shared" si="68"/>
        <v>-0.11538461538461549</v>
      </c>
      <c r="L133" s="18">
        <f>IF(ISNUMBER(J133), $B145 * K133, "")</f>
        <v>-11538.461538461548</v>
      </c>
      <c r="M133" s="31">
        <v>2.79</v>
      </c>
      <c r="N133" s="32">
        <f t="shared" si="69"/>
        <v>-0.10576923076923078</v>
      </c>
      <c r="O133" s="18">
        <f>IF(ISNUMBER(M133), $B145 * N133, "")</f>
        <v>-10576.923076923078</v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>
        <v>61.7</v>
      </c>
      <c r="E134" s="25">
        <f t="shared" si="66"/>
        <v>-4.4891640866872938E-2</v>
      </c>
      <c r="F134" s="104">
        <f>IF(ISNUMBER(D134), $B145 * E134, "")</f>
        <v>-4489.164086687294</v>
      </c>
      <c r="G134" s="102">
        <v>57.6</v>
      </c>
      <c r="H134" s="25">
        <f t="shared" si="67"/>
        <v>-0.10835913312693489</v>
      </c>
      <c r="I134" s="103">
        <f>IF(ISNUMBER(G134), $B145 * H134, "")</f>
        <v>-10835.913312693488</v>
      </c>
      <c r="J134" s="24">
        <v>55.3</v>
      </c>
      <c r="K134" s="25">
        <f t="shared" si="68"/>
        <v>-0.14396284829721359</v>
      </c>
      <c r="L134" s="104">
        <f>IF(ISNUMBER(J134), $B145 * K134, "")</f>
        <v>-14396.284829721359</v>
      </c>
      <c r="M134" s="102">
        <v>56.8</v>
      </c>
      <c r="N134" s="25">
        <f t="shared" si="69"/>
        <v>-0.12074303405572752</v>
      </c>
      <c r="O134" s="104">
        <f>IF(ISNUMBER(M134), $B145 * N134, "")</f>
        <v>-12074.303405572751</v>
      </c>
      <c r="Q134" s="283"/>
      <c r="R134" s="284"/>
      <c r="S134" s="285"/>
    </row>
    <row r="135" spans="1:19">
      <c r="A135" s="161" t="s">
        <v>197</v>
      </c>
      <c r="B135" s="124">
        <v>11.4</v>
      </c>
      <c r="C135" s="76">
        <v>-0.1023622047</v>
      </c>
      <c r="D135" s="13">
        <v>10.8</v>
      </c>
      <c r="E135" s="14">
        <f>IF(ISNUMBER(D135), (D135 - $B135) / $B135, "")</f>
        <v>-5.263157894736839E-2</v>
      </c>
      <c r="F135" s="16">
        <f>IF(ISNUMBER(D135), $B145 * E135, "")</f>
        <v>-5263.1578947368389</v>
      </c>
      <c r="G135" s="29">
        <v>10.3</v>
      </c>
      <c r="H135" s="14">
        <f>IF(ISNUMBER(G135), (G135 - $B135) / $B135, "")</f>
        <v>-9.6491228070175405E-2</v>
      </c>
      <c r="I135" s="100">
        <f>IF(ISNUMBER(G135), $B145 * H135, "")</f>
        <v>-9649.1228070175403</v>
      </c>
      <c r="J135" s="13">
        <v>10.199999999999999</v>
      </c>
      <c r="K135" s="14">
        <f>IF(ISNUMBER(J135), (J135 - $B135) / $B135, "")</f>
        <v>-0.10526315789473693</v>
      </c>
      <c r="L135" s="16">
        <f>IF(ISNUMBER(J135), $B145 * K135, "")</f>
        <v>-10526.315789473694</v>
      </c>
      <c r="M135" s="29">
        <v>10.3</v>
      </c>
      <c r="N135" s="14">
        <f>IF(ISNUMBER(M135), (M135 - $B135) / $B135, "")</f>
        <v>-9.6491228070175405E-2</v>
      </c>
      <c r="O135" s="16">
        <f>IF(ISNUMBER(M135), $B145 * N135, "")</f>
        <v>-9649.1228070175403</v>
      </c>
      <c r="Q135" s="286"/>
      <c r="R135" s="287"/>
      <c r="S135" s="288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>
        <v>85.4</v>
      </c>
      <c r="E136" s="32">
        <f t="shared" ref="E136:E139" si="70">IF(ISNUMBER(D136), (D136 - $B136) / $B136, "")</f>
        <v>-8.5653104925053528E-2</v>
      </c>
      <c r="F136" s="18">
        <f>IF(ISNUMBER(D136), $B145 * E136, "")</f>
        <v>-8565.3104925053522</v>
      </c>
      <c r="G136" s="31">
        <v>80</v>
      </c>
      <c r="H136" s="32">
        <f t="shared" ref="H136:H139" si="71">IF(ISNUMBER(G136), (G136 - $B136) / $B136, "")</f>
        <v>-0.14346895074946472</v>
      </c>
      <c r="I136" s="101">
        <f>IF(ISNUMBER(G136), $B145 * H136, "")</f>
        <v>-14346.895074946473</v>
      </c>
      <c r="J136" s="15">
        <v>75.2</v>
      </c>
      <c r="K136" s="32">
        <f t="shared" ref="K136:K139" si="72">IF(ISNUMBER(J136), (J136 - $B136) / $B136, "")</f>
        <v>-0.19486081370449682</v>
      </c>
      <c r="L136" s="18">
        <f>IF(ISNUMBER(J136), $B145 * K136, "")</f>
        <v>-19486.081370449683</v>
      </c>
      <c r="M136" s="31">
        <v>79.099999999999994</v>
      </c>
      <c r="N136" s="32">
        <f t="shared" ref="N136:N139" si="73">IF(ISNUMBER(M136), (M136 - $B136) / $B136, "")</f>
        <v>-0.15310492505353329</v>
      </c>
      <c r="O136" s="18">
        <f>IF(ISNUMBER(M136), $B145 * N136, "")</f>
        <v>-15310.49250535333</v>
      </c>
      <c r="Q136" s="289"/>
      <c r="R136" s="290"/>
      <c r="S136" s="291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>
        <v>39</v>
      </c>
      <c r="E137" s="32">
        <f t="shared" si="70"/>
        <v>-6.6985645933014287E-2</v>
      </c>
      <c r="F137" s="18">
        <f>IF(ISNUMBER(D137), $B145 * E137, "")</f>
        <v>-6698.5645933014284</v>
      </c>
      <c r="G137" s="31">
        <v>35.9</v>
      </c>
      <c r="H137" s="32">
        <f t="shared" si="71"/>
        <v>-0.14114832535885166</v>
      </c>
      <c r="I137" s="101">
        <f>IF(ISNUMBER(G137), $B145 * H137, "")</f>
        <v>-14114.832535885165</v>
      </c>
      <c r="J137" s="15">
        <v>34</v>
      </c>
      <c r="K137" s="32">
        <f t="shared" si="72"/>
        <v>-0.18660287081339708</v>
      </c>
      <c r="L137" s="18">
        <f>IF(ISNUMBER(J137), $B145 * K137, "")</f>
        <v>-18660.287081339709</v>
      </c>
      <c r="M137" s="31">
        <v>34.9</v>
      </c>
      <c r="N137" s="32">
        <f t="shared" si="73"/>
        <v>-0.1650717703349282</v>
      </c>
      <c r="O137" s="18">
        <f>IF(ISNUMBER(M137), $B145 * N137, "")</f>
        <v>-16507.177033492819</v>
      </c>
      <c r="Q137" s="274"/>
      <c r="R137" s="274"/>
      <c r="S137" s="274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>
        <v>22.1</v>
      </c>
      <c r="E138" s="32">
        <f t="shared" si="70"/>
        <v>9.4059405940594171E-2</v>
      </c>
      <c r="F138" s="18">
        <f>IF(ISNUMBER(D138), $B145 * E138, "")</f>
        <v>9405.940594059417</v>
      </c>
      <c r="G138" s="31">
        <v>21.2</v>
      </c>
      <c r="H138" s="32">
        <f t="shared" si="71"/>
        <v>4.9504950495049507E-2</v>
      </c>
      <c r="I138" s="101">
        <f>IF(ISNUMBER(G138), $B145 * H138, "")</f>
        <v>4950.4950495049507</v>
      </c>
      <c r="J138" s="15">
        <v>17.5</v>
      </c>
      <c r="K138" s="32">
        <f t="shared" si="72"/>
        <v>-0.13366336633663364</v>
      </c>
      <c r="L138" s="18">
        <f>IF(ISNUMBER(J138), $B145 * K138, "")</f>
        <v>-13366.336633663364</v>
      </c>
      <c r="M138" s="31">
        <v>17.899999999999999</v>
      </c>
      <c r="N138" s="32">
        <f t="shared" si="73"/>
        <v>-0.11386138613861391</v>
      </c>
      <c r="O138" s="18">
        <f>IF(ISNUMBER(M138), $B145 * N138, "")</f>
        <v>-11386.138613861391</v>
      </c>
      <c r="Q138" s="269"/>
      <c r="R138" s="269"/>
      <c r="S138" s="269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>
        <v>40.5</v>
      </c>
      <c r="E139" s="21">
        <f t="shared" si="70"/>
        <v>4.1131105398457622E-2</v>
      </c>
      <c r="F139" s="22">
        <f>IF(ISNUMBER(D139), $B145 * E139, "")</f>
        <v>4113.1105398457621</v>
      </c>
      <c r="G139" s="30">
        <v>36.799999999999997</v>
      </c>
      <c r="H139" s="21">
        <f t="shared" si="71"/>
        <v>-5.3984575835475619E-2</v>
      </c>
      <c r="I139" s="105">
        <f>IF(ISNUMBER(G139), $B145 * H139, "")</f>
        <v>-5398.4575835475616</v>
      </c>
      <c r="J139" s="20">
        <v>33.700000000000003</v>
      </c>
      <c r="K139" s="21">
        <f t="shared" si="72"/>
        <v>-0.13367609254498705</v>
      </c>
      <c r="L139" s="22">
        <f>IF(ISNUMBER(J139), $B145 * K139, "")</f>
        <v>-13367.609254498706</v>
      </c>
      <c r="M139" s="30">
        <v>34.200000000000003</v>
      </c>
      <c r="N139" s="21">
        <f t="shared" si="73"/>
        <v>-0.12082262210796904</v>
      </c>
      <c r="O139" s="22">
        <f>IF(ISNUMBER(M139), $B145 * N139, "")</f>
        <v>-12082.262210796904</v>
      </c>
      <c r="Q139" s="269"/>
      <c r="R139" s="269"/>
      <c r="S139" s="269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>
        <v>10.8</v>
      </c>
      <c r="E140" s="107">
        <f>IF(ISNUMBER(D140), (D140 - $B140) / $B140, "")</f>
        <v>9.3457943925234974E-3</v>
      </c>
      <c r="F140" s="108">
        <f>IF(ISNUMBER(D140), $B145 * E140, "")</f>
        <v>934.57943925234974</v>
      </c>
      <c r="G140" s="109">
        <v>9.8699999999999992</v>
      </c>
      <c r="H140" s="107">
        <f>IF(ISNUMBER(G140), (G140 - $B140) / $B140, "")</f>
        <v>-7.7570093457943939E-2</v>
      </c>
      <c r="I140" s="110">
        <f>IF(ISNUMBER(G140), $B145 * H140, "")</f>
        <v>-7757.009345794394</v>
      </c>
      <c r="J140" s="106">
        <v>9.51</v>
      </c>
      <c r="K140" s="107">
        <f>IF(ISNUMBER(J140), (J140 - $B140) / $B140, "")</f>
        <v>-0.111214953271028</v>
      </c>
      <c r="L140" s="108">
        <f>IF(ISNUMBER(J140), $B145 * K140, "")</f>
        <v>-11121.495327102799</v>
      </c>
      <c r="M140" s="109">
        <v>9.5299999999999994</v>
      </c>
      <c r="N140" s="107">
        <f>IF(ISNUMBER(M140), (M140 - $B140) / $B140, "")</f>
        <v>-0.10934579439252337</v>
      </c>
      <c r="O140" s="108">
        <f>IF(ISNUMBER(M140), $B145 * N140, "")</f>
        <v>-10934.579439252337</v>
      </c>
      <c r="Q140" s="274"/>
      <c r="R140" s="274"/>
      <c r="S140" s="274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>
        <v>7.36</v>
      </c>
      <c r="E141" s="32">
        <f t="shared" ref="E141:E144" si="74">IF(ISNUMBER(D141), (D141 - $B141) / $B141, "")</f>
        <v>-8.3437110834370998E-2</v>
      </c>
      <c r="F141" s="18">
        <f>IF(ISNUMBER(D141), $B145 * E141, "")</f>
        <v>-8343.7110834370997</v>
      </c>
      <c r="G141" s="31">
        <v>7.09</v>
      </c>
      <c r="H141" s="32">
        <f t="shared" ref="H141:H144" si="75">IF(ISNUMBER(G141), (G141 - $B141) / $B141, "")</f>
        <v>-0.11706102117061015</v>
      </c>
      <c r="I141" s="101">
        <f>IF(ISNUMBER(G141), $B145 * H141, "")</f>
        <v>-11706.102117061015</v>
      </c>
      <c r="J141" s="15">
        <v>6.61</v>
      </c>
      <c r="K141" s="32">
        <f t="shared" ref="K141:K144" si="76">IF(ISNUMBER(J141), (J141 - $B141) / $B141, "")</f>
        <v>-0.17683686176836852</v>
      </c>
      <c r="L141" s="18">
        <f>IF(ISNUMBER(J141), $B145 * K141, "")</f>
        <v>-17683.686176836851</v>
      </c>
      <c r="M141" s="31">
        <v>6.65</v>
      </c>
      <c r="N141" s="32">
        <f t="shared" ref="N141:N144" si="77">IF(ISNUMBER(M141), (M141 - $B141) / $B141, "")</f>
        <v>-0.1718555417185553</v>
      </c>
      <c r="O141" s="18">
        <f>IF(ISNUMBER(M141), $B145 * N141, "")</f>
        <v>-17185.554171855529</v>
      </c>
      <c r="Q141" s="274"/>
      <c r="R141" s="274"/>
      <c r="S141" s="274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>
        <v>62.3</v>
      </c>
      <c r="E142" s="32">
        <f t="shared" si="74"/>
        <v>-1.8897637795275635E-2</v>
      </c>
      <c r="F142" s="18">
        <f>IF(ISNUMBER(D142), $B145 * E142, "")</f>
        <v>-1889.7637795275634</v>
      </c>
      <c r="G142" s="31">
        <v>59.8</v>
      </c>
      <c r="H142" s="32">
        <f t="shared" si="75"/>
        <v>-5.8267716535433119E-2</v>
      </c>
      <c r="I142" s="101">
        <f>IF(ISNUMBER(G142), $B145 * H142, "")</f>
        <v>-5826.7716535433119</v>
      </c>
      <c r="J142" s="15">
        <v>54.8</v>
      </c>
      <c r="K142" s="32">
        <f t="shared" si="76"/>
        <v>-0.13700787401574807</v>
      </c>
      <c r="L142" s="18">
        <f>IF(ISNUMBER(J142), $B145 * K142, "")</f>
        <v>-13700.787401574808</v>
      </c>
      <c r="M142" s="31">
        <v>54</v>
      </c>
      <c r="N142" s="32">
        <f t="shared" si="77"/>
        <v>-0.14960629921259844</v>
      </c>
      <c r="O142" s="18">
        <f>IF(ISNUMBER(M142), $B145 * N142, "")</f>
        <v>-14960.629921259844</v>
      </c>
      <c r="Q142" s="274"/>
      <c r="R142" s="274"/>
      <c r="S142" s="274"/>
    </row>
    <row r="143" spans="1:19">
      <c r="A143" s="162" t="s">
        <v>122</v>
      </c>
      <c r="B143" s="126">
        <v>13.4</v>
      </c>
      <c r="C143" s="77">
        <v>-0.12987012989999999</v>
      </c>
      <c r="D143" s="15">
        <v>13.3</v>
      </c>
      <c r="E143" s="32">
        <f t="shared" si="74"/>
        <v>-7.4626865671641521E-3</v>
      </c>
      <c r="F143" s="18">
        <f>IF(ISNUMBER(D143), $B145 * E143, "")</f>
        <v>-746.26865671641519</v>
      </c>
      <c r="G143" s="31">
        <v>12.5</v>
      </c>
      <c r="H143" s="32">
        <f t="shared" si="75"/>
        <v>-6.7164179104477639E-2</v>
      </c>
      <c r="I143" s="101">
        <f>IF(ISNUMBER(G143), $B145 * H143, "")</f>
        <v>-6716.4179104477644</v>
      </c>
      <c r="J143" s="15">
        <v>11.4</v>
      </c>
      <c r="K143" s="32">
        <f t="shared" si="76"/>
        <v>-0.14925373134328357</v>
      </c>
      <c r="L143" s="18">
        <f>IF(ISNUMBER(J143), $B145 * K143, "")</f>
        <v>-14925.373134328356</v>
      </c>
      <c r="M143" s="31">
        <v>11.7</v>
      </c>
      <c r="N143" s="32">
        <f t="shared" si="77"/>
        <v>-0.12686567164179113</v>
      </c>
      <c r="O143" s="18">
        <f>IF(ISNUMBER(M143), $B145 * N143, "")</f>
        <v>-12686.567164179114</v>
      </c>
      <c r="Q143" s="296"/>
      <c r="R143" s="297"/>
      <c r="S143" s="298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>
        <v>48.4</v>
      </c>
      <c r="E144" s="25">
        <f t="shared" si="74"/>
        <v>-1.2244897959183702E-2</v>
      </c>
      <c r="F144" s="104">
        <f>IF(ISNUMBER(D144), $B145 * E144, "")</f>
        <v>-1224.4897959183702</v>
      </c>
      <c r="G144" s="102">
        <v>43.1</v>
      </c>
      <c r="H144" s="25">
        <f t="shared" si="75"/>
        <v>-0.1204081632653061</v>
      </c>
      <c r="I144" s="103">
        <f>IF(ISNUMBER(G144), $B145 * H144, "")</f>
        <v>-12040.81632653061</v>
      </c>
      <c r="J144" s="24">
        <v>40.1</v>
      </c>
      <c r="K144" s="25">
        <f t="shared" si="76"/>
        <v>-0.18163265306122445</v>
      </c>
      <c r="L144" s="104">
        <f>IF(ISNUMBER(J144), $B145 * K144, "")</f>
        <v>-18163.265306122445</v>
      </c>
      <c r="M144" s="102">
        <v>41.6</v>
      </c>
      <c r="N144" s="25">
        <f t="shared" si="77"/>
        <v>-0.15102040816326529</v>
      </c>
      <c r="O144" s="104">
        <f>IF(ISNUMBER(M144), $B145 * N144, "")</f>
        <v>-15102.040816326529</v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-2.175142170953831E-2</v>
      </c>
      <c r="F145" s="28">
        <f>SUM(F125:F144)</f>
        <v>-43502.84341907662</v>
      </c>
      <c r="G145" s="26" t="s">
        <v>296</v>
      </c>
      <c r="H145" s="27">
        <f>IF(COUNT(H125:H144), SUM(H125:H144) / COUNT(H125:H144), 0)</f>
        <v>-8.0703753678065565E-2</v>
      </c>
      <c r="I145" s="28">
        <f>SUM(I125:I144)</f>
        <v>-161407.5073561311</v>
      </c>
      <c r="J145" s="26" t="s">
        <v>296</v>
      </c>
      <c r="K145" s="27">
        <f>IF(COUNT(K125:K144), SUM(K125:K144) / COUNT(K125:K144), 0)</f>
        <v>-0.1371459022560107</v>
      </c>
      <c r="L145" s="28">
        <f>SUM(L125:L144)</f>
        <v>-274291.80451202142</v>
      </c>
      <c r="M145" s="26" t="s">
        <v>296</v>
      </c>
      <c r="N145" s="27">
        <f>IF(COUNT(N125:N144), SUM(N125:N144) / COUNT(N125:N144), 0)</f>
        <v>-0.12012253536293176</v>
      </c>
      <c r="O145" s="28">
        <f>SUM(O125:O144)</f>
        <v>-240245.07072586351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40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2021-06-21(월) 오전 00:00</v>
      </c>
      <c r="C150" s="312"/>
      <c r="D150" s="271" t="str">
        <f>TEXT($G$1, "[$-ko-KR]yyyy-mm-dd(ddd) ") &amp; "오후 14:00"</f>
        <v>2021-06-21(월) 오후 14:00</v>
      </c>
      <c r="E150" s="272"/>
      <c r="F150" s="273"/>
      <c r="G150" s="271" t="str">
        <f>TEXT($G$1, "[$-ko-KR]yyyy-mm-dd(ddd) ") &amp; "오후 19:00"</f>
        <v>2021-06-21(월) 오후 19:00</v>
      </c>
      <c r="H150" s="272"/>
      <c r="I150" s="273"/>
      <c r="J150" s="271" t="str">
        <f>TEXT($G$1, "[$-ko-KR]yyyy-mm-dd(ddd) ") &amp; "오후 21:00"</f>
        <v>2021-06-21(월) 오후 21:00</v>
      </c>
      <c r="K150" s="272"/>
      <c r="L150" s="273"/>
      <c r="M150" s="271" t="str">
        <f>TEXT($G$1+1, "[$-ko-KR]yyyy-mm-dd(ddd) ") &amp; "오전 00:00"</f>
        <v>2021-06-22(화)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>
        <v>212</v>
      </c>
      <c r="E152" s="14">
        <f>IF(ISNUMBER(D152), (D152 - $B152) / $B152, "")</f>
        <v>-3.6363636363636362E-2</v>
      </c>
      <c r="F152" s="16">
        <f>IF(ISNUMBER(D152), $B172 * E152, "")</f>
        <v>-3636.363636363636</v>
      </c>
      <c r="G152" s="29">
        <v>204</v>
      </c>
      <c r="H152" s="14">
        <f>IF(ISNUMBER(G152), (G152 - $B152) / $B152, "")</f>
        <v>-7.2727272727272724E-2</v>
      </c>
      <c r="I152" s="100">
        <f>IF(ISNUMBER(G152), $B172 * H152, "")</f>
        <v>-7272.7272727272721</v>
      </c>
      <c r="J152" s="13">
        <v>198</v>
      </c>
      <c r="K152" s="14">
        <f>IF(ISNUMBER(J152), (J152 - $B152) / $B152, "")</f>
        <v>-0.1</v>
      </c>
      <c r="L152" s="16">
        <f>IF(ISNUMBER(J152), $B172 * K152, "")</f>
        <v>-10000</v>
      </c>
      <c r="M152" s="29">
        <v>200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69"/>
      <c r="R152" s="269"/>
      <c r="S152" s="269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>
        <v>309</v>
      </c>
      <c r="E153" s="32">
        <f t="shared" ref="E153:E156" si="78">IF(ISNUMBER(D153), (D153 - $B153) / $B153, "")</f>
        <v>-3.4375000000000003E-2</v>
      </c>
      <c r="F153" s="18">
        <f>IF(ISNUMBER(D153), $B172 * E153, "")</f>
        <v>-3437.5000000000005</v>
      </c>
      <c r="G153" s="31">
        <v>295</v>
      </c>
      <c r="H153" s="32">
        <f t="shared" ref="H153:H156" si="79">IF(ISNUMBER(G153), (G153 - $B153) / $B153, "")</f>
        <v>-7.8125E-2</v>
      </c>
      <c r="I153" s="101">
        <f>IF(ISNUMBER(G153), $B172 * H153, "")</f>
        <v>-7812.5</v>
      </c>
      <c r="J153" s="15">
        <v>272</v>
      </c>
      <c r="K153" s="32">
        <f t="shared" ref="K153:K156" si="80">IF(ISNUMBER(J153), (J153 - $B153) / $B153, "")</f>
        <v>-0.15</v>
      </c>
      <c r="L153" s="18">
        <f>IF(ISNUMBER(J153), $B172 * K153, "")</f>
        <v>-15000</v>
      </c>
      <c r="M153" s="31">
        <v>269</v>
      </c>
      <c r="N153" s="32">
        <f t="shared" ref="N153:N156" si="81">IF(ISNUMBER(M153), (M153 - $B153) / $B153, "")</f>
        <v>-0.15937499999999999</v>
      </c>
      <c r="O153" s="18">
        <f>IF(ISNUMBER(M153), $B172 * N153, "")</f>
        <v>-15937.499999999998</v>
      </c>
      <c r="Q153" s="269"/>
      <c r="R153" s="269"/>
      <c r="S153" s="269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>
        <v>248</v>
      </c>
      <c r="E154" s="32">
        <f t="shared" si="78"/>
        <v>-1.9762845849802372E-2</v>
      </c>
      <c r="F154" s="18">
        <f>IF(ISNUMBER(D154), $B172 * E154, "")</f>
        <v>-1976.2845849802372</v>
      </c>
      <c r="G154" s="31">
        <v>236</v>
      </c>
      <c r="H154" s="32">
        <f t="shared" si="79"/>
        <v>-6.7193675889328064E-2</v>
      </c>
      <c r="I154" s="101">
        <f>IF(ISNUMBER(G154), $B172 * H154, "")</f>
        <v>-6719.367588932806</v>
      </c>
      <c r="J154" s="15">
        <v>235</v>
      </c>
      <c r="K154" s="32">
        <f t="shared" si="80"/>
        <v>-7.1146245059288543E-2</v>
      </c>
      <c r="L154" s="18">
        <f>IF(ISNUMBER(J154), $B172 * K154, "")</f>
        <v>-7114.624505928854</v>
      </c>
      <c r="M154" s="31">
        <v>238</v>
      </c>
      <c r="N154" s="32">
        <f t="shared" si="81"/>
        <v>-5.9288537549407112E-2</v>
      </c>
      <c r="O154" s="18">
        <f>IF(ISNUMBER(M154), $B172 * N154, "")</f>
        <v>-5928.853754940711</v>
      </c>
      <c r="Q154" s="274"/>
      <c r="R154" s="274"/>
      <c r="S154" s="274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>
        <v>154</v>
      </c>
      <c r="E155" s="32">
        <f t="shared" si="78"/>
        <v>-5.5214723926380369E-2</v>
      </c>
      <c r="F155" s="18">
        <f>IF(ISNUMBER(D155), $B172 * E155, "")</f>
        <v>-5521.4723926380366</v>
      </c>
      <c r="G155" s="31">
        <v>147</v>
      </c>
      <c r="H155" s="32">
        <f t="shared" si="79"/>
        <v>-9.815950920245399E-2</v>
      </c>
      <c r="I155" s="101">
        <f>IF(ISNUMBER(G155), $B172 * H155, "")</f>
        <v>-9815.9509202453992</v>
      </c>
      <c r="J155" s="15">
        <v>143</v>
      </c>
      <c r="K155" s="32">
        <f t="shared" si="80"/>
        <v>-0.12269938650306748</v>
      </c>
      <c r="L155" s="18">
        <f>IF(ISNUMBER(J155), $B172 * K155, "")</f>
        <v>-12269.938650306749</v>
      </c>
      <c r="M155" s="31">
        <v>145</v>
      </c>
      <c r="N155" s="32">
        <f t="shared" si="81"/>
        <v>-0.11042944785276074</v>
      </c>
      <c r="O155" s="18">
        <f>IF(ISNUMBER(M155), $B172 * N155, "")</f>
        <v>-11042.944785276073</v>
      </c>
      <c r="Q155" s="274"/>
      <c r="R155" s="274"/>
      <c r="S155" s="274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>
        <v>852</v>
      </c>
      <c r="E156" s="21">
        <f t="shared" si="78"/>
        <v>-6.0639470782800443E-2</v>
      </c>
      <c r="F156" s="22">
        <f>IF(ISNUMBER(D156), $B172 * E156, "")</f>
        <v>-6063.9470782800445</v>
      </c>
      <c r="G156" s="30">
        <v>807</v>
      </c>
      <c r="H156" s="21">
        <f t="shared" si="79"/>
        <v>-0.11025358324145534</v>
      </c>
      <c r="I156" s="105">
        <f>IF(ISNUMBER(G156), $B172 * H156, "")</f>
        <v>-11025.358324145534</v>
      </c>
      <c r="J156" s="20">
        <v>786</v>
      </c>
      <c r="K156" s="21">
        <f t="shared" si="80"/>
        <v>-0.13340683572216097</v>
      </c>
      <c r="L156" s="22">
        <f>IF(ISNUMBER(J156), $B172 * K156, "")</f>
        <v>-13340.683572216098</v>
      </c>
      <c r="M156" s="30">
        <v>795</v>
      </c>
      <c r="N156" s="21">
        <f t="shared" si="81"/>
        <v>-0.12348401323042998</v>
      </c>
      <c r="O156" s="22">
        <f>IF(ISNUMBER(M156), $B172 * N156, "")</f>
        <v>-12348.401323042999</v>
      </c>
      <c r="Q156" s="274"/>
      <c r="R156" s="274"/>
      <c r="S156" s="274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>
        <v>676</v>
      </c>
      <c r="E157" s="107">
        <f>IF(ISNUMBER(D157), (D157 - $B157) / $B157, "")</f>
        <v>2.7355623100303952E-2</v>
      </c>
      <c r="F157" s="108">
        <f>IF(ISNUMBER(D157), $B172 * E157, "")</f>
        <v>2735.5623100303951</v>
      </c>
      <c r="G157" s="109">
        <v>651</v>
      </c>
      <c r="H157" s="107">
        <f>IF(ISNUMBER(G157), (G157 - $B157) / $B157, "")</f>
        <v>-1.0638297872340425E-2</v>
      </c>
      <c r="I157" s="110">
        <f>IF(ISNUMBER(G157), $B172 * H157, "")</f>
        <v>-1063.8297872340424</v>
      </c>
      <c r="J157" s="106">
        <v>631</v>
      </c>
      <c r="K157" s="107">
        <f>IF(ISNUMBER(J157), (J157 - $B157) / $B157, "")</f>
        <v>-4.1033434650455926E-2</v>
      </c>
      <c r="L157" s="108">
        <f>IF(ISNUMBER(J157), $B172 * K157, "")</f>
        <v>-4103.3434650455929</v>
      </c>
      <c r="M157" s="109">
        <v>647</v>
      </c>
      <c r="N157" s="107">
        <f>IF(ISNUMBER(M157), (M157 - $B157) / $B157, "")</f>
        <v>-1.6717325227963525E-2</v>
      </c>
      <c r="O157" s="108">
        <f>IF(ISNUMBER(M157), $B172 * N157, "")</f>
        <v>-1671.7325227963524</v>
      </c>
      <c r="Q157" s="274"/>
      <c r="R157" s="274"/>
      <c r="S157" s="274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>
        <v>260</v>
      </c>
      <c r="E158" s="32">
        <f t="shared" ref="E158:E161" si="82">IF(ISNUMBER(D158), (D158 - $B158) / $B158, "")</f>
        <v>-4.0590405904059039E-2</v>
      </c>
      <c r="F158" s="18">
        <f>IF(ISNUMBER(D158), $B172 * E158, "")</f>
        <v>-4059.0405904059039</v>
      </c>
      <c r="G158" s="31">
        <v>243</v>
      </c>
      <c r="H158" s="32">
        <f t="shared" ref="H158:H161" si="83">IF(ISNUMBER(G158), (G158 - $B158) / $B158, "")</f>
        <v>-0.10332103321033211</v>
      </c>
      <c r="I158" s="101">
        <f>IF(ISNUMBER(G158), $B172 * H158, "")</f>
        <v>-10332.10332103321</v>
      </c>
      <c r="J158" s="15">
        <v>237</v>
      </c>
      <c r="K158" s="32">
        <f t="shared" ref="K158:K161" si="84">IF(ISNUMBER(J158), (J158 - $B158) / $B158, "")</f>
        <v>-0.12546125461254612</v>
      </c>
      <c r="L158" s="18">
        <f>IF(ISNUMBER(J158), $B172 * K158, "")</f>
        <v>-12546.125461254613</v>
      </c>
      <c r="M158" s="31">
        <v>239</v>
      </c>
      <c r="N158" s="32">
        <f t="shared" ref="N158:N161" si="85">IF(ISNUMBER(M158), (M158 - $B158) / $B158, "")</f>
        <v>-0.11808118081180811</v>
      </c>
      <c r="O158" s="18">
        <f>IF(ISNUMBER(M158), $B172 * N158, "")</f>
        <v>-11808.118081180812</v>
      </c>
      <c r="Q158" s="274"/>
      <c r="R158" s="274"/>
      <c r="S158" s="274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>
        <v>116</v>
      </c>
      <c r="E159" s="32">
        <f t="shared" si="82"/>
        <v>-4.1322314049586778E-2</v>
      </c>
      <c r="F159" s="18">
        <f>IF(ISNUMBER(D159), $B172 * E159, "")</f>
        <v>-4132.2314049586776</v>
      </c>
      <c r="G159" s="31">
        <v>122</v>
      </c>
      <c r="H159" s="32">
        <f t="shared" si="83"/>
        <v>8.2644628099173556E-3</v>
      </c>
      <c r="I159" s="101">
        <f>IF(ISNUMBER(G159), $B172 * H159, "")</f>
        <v>826.44628099173553</v>
      </c>
      <c r="J159" s="15">
        <v>122</v>
      </c>
      <c r="K159" s="32">
        <f t="shared" si="84"/>
        <v>8.2644628099173556E-3</v>
      </c>
      <c r="L159" s="18">
        <f>IF(ISNUMBER(J159), $B172 * K159, "")</f>
        <v>826.44628099173553</v>
      </c>
      <c r="M159" s="31">
        <v>121</v>
      </c>
      <c r="N159" s="32">
        <f t="shared" si="85"/>
        <v>0</v>
      </c>
      <c r="O159" s="18">
        <f>IF(ISNUMBER(M159), $B172 * N159, "")</f>
        <v>0</v>
      </c>
      <c r="Q159" s="274"/>
      <c r="R159" s="274"/>
      <c r="S159" s="274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>
        <v>350</v>
      </c>
      <c r="E160" s="32">
        <f t="shared" si="82"/>
        <v>-7.6517150395778361E-2</v>
      </c>
      <c r="F160" s="18">
        <f>IF(ISNUMBER(D160), $B172 * E160, "")</f>
        <v>-7651.7150395778363</v>
      </c>
      <c r="G160" s="31">
        <v>335</v>
      </c>
      <c r="H160" s="32">
        <f t="shared" si="83"/>
        <v>-0.11609498680738786</v>
      </c>
      <c r="I160" s="101">
        <f>IF(ISNUMBER(G160), $B172 * H160, "")</f>
        <v>-11609.498680738787</v>
      </c>
      <c r="J160" s="15">
        <v>324</v>
      </c>
      <c r="K160" s="32">
        <f t="shared" si="84"/>
        <v>-0.14511873350923482</v>
      </c>
      <c r="L160" s="18">
        <f>IF(ISNUMBER(J160), $B172 * K160, "")</f>
        <v>-14511.873350923483</v>
      </c>
      <c r="M160" s="31">
        <v>329</v>
      </c>
      <c r="N160" s="32">
        <f t="shared" si="85"/>
        <v>-0.13192612137203166</v>
      </c>
      <c r="O160" s="18">
        <f>IF(ISNUMBER(M160), $B172 * N160, "")</f>
        <v>-13192.612137203167</v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>
        <v>314</v>
      </c>
      <c r="E161" s="25">
        <f t="shared" si="82"/>
        <v>-4.8484848484848485E-2</v>
      </c>
      <c r="F161" s="104">
        <f>IF(ISNUMBER(D161), $B172 * E161, "")</f>
        <v>-4848.484848484848</v>
      </c>
      <c r="G161" s="102">
        <v>292</v>
      </c>
      <c r="H161" s="25">
        <f t="shared" si="83"/>
        <v>-0.11515151515151516</v>
      </c>
      <c r="I161" s="103">
        <f>IF(ISNUMBER(G161), $B172 * H161, "")</f>
        <v>-11515.151515151516</v>
      </c>
      <c r="J161" s="24">
        <v>287</v>
      </c>
      <c r="K161" s="25">
        <f t="shared" si="84"/>
        <v>-0.13030303030303031</v>
      </c>
      <c r="L161" s="104">
        <f>IF(ISNUMBER(J161), $B172 * K161, "")</f>
        <v>-13030.303030303032</v>
      </c>
      <c r="M161" s="102">
        <v>298</v>
      </c>
      <c r="N161" s="25">
        <f t="shared" si="85"/>
        <v>-9.696969696969697E-2</v>
      </c>
      <c r="O161" s="104">
        <f>IF(ISNUMBER(M161), $B172 * N161, "")</f>
        <v>-9696.9696969696961</v>
      </c>
      <c r="Q161" s="283"/>
      <c r="R161" s="284"/>
      <c r="S161" s="285"/>
    </row>
    <row r="162" spans="1:19">
      <c r="A162" s="161" t="s">
        <v>223</v>
      </c>
      <c r="B162" s="124">
        <v>170</v>
      </c>
      <c r="C162" s="76">
        <v>-7.6086956499999997E-2</v>
      </c>
      <c r="D162" s="13">
        <v>168</v>
      </c>
      <c r="E162" s="14">
        <f>IF(ISNUMBER(D162), (D162 - $B162) / $B162, "")</f>
        <v>-1.1764705882352941E-2</v>
      </c>
      <c r="F162" s="16">
        <f>IF(ISNUMBER(D162), $B172 * E162, "")</f>
        <v>-1176.4705882352941</v>
      </c>
      <c r="G162" s="29">
        <v>159</v>
      </c>
      <c r="H162" s="14">
        <f>IF(ISNUMBER(G162), (G162 - $B162) / $B162, "")</f>
        <v>-6.4705882352941183E-2</v>
      </c>
      <c r="I162" s="100">
        <f>IF(ISNUMBER(G162), $B172 * H162, "")</f>
        <v>-6470.588235294118</v>
      </c>
      <c r="J162" s="13">
        <v>150</v>
      </c>
      <c r="K162" s="14">
        <f>IF(ISNUMBER(J162), (J162 - $B162) / $B162, "")</f>
        <v>-0.11764705882352941</v>
      </c>
      <c r="L162" s="16">
        <f>IF(ISNUMBER(J162), $B172 * K162, "")</f>
        <v>-11764.705882352941</v>
      </c>
      <c r="M162" s="29">
        <v>153</v>
      </c>
      <c r="N162" s="14">
        <f>IF(ISNUMBER(M162), (M162 - $B162) / $B162, "")</f>
        <v>-0.1</v>
      </c>
      <c r="O162" s="16">
        <f>IF(ISNUMBER(M162), $B172 * N162, "")</f>
        <v>-10000</v>
      </c>
      <c r="Q162" s="286"/>
      <c r="R162" s="287"/>
      <c r="S162" s="288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>
        <v>166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153</v>
      </c>
      <c r="H163" s="32">
        <f t="shared" ref="H163:H166" si="87">IF(ISNUMBER(G163), (G163 - $B163) / $B163, "")</f>
        <v>-7.8313253012048195E-2</v>
      </c>
      <c r="I163" s="101">
        <f>IF(ISNUMBER(G163), $B172 * H163, "")</f>
        <v>-7831.3253012048199</v>
      </c>
      <c r="J163" s="15">
        <v>151</v>
      </c>
      <c r="K163" s="32">
        <f t="shared" ref="K163:K166" si="88">IF(ISNUMBER(J163), (J163 - $B163) / $B163, "")</f>
        <v>-9.036144578313253E-2</v>
      </c>
      <c r="L163" s="18">
        <f>IF(ISNUMBER(J163), $B172 * K163, "")</f>
        <v>-9036.1445783132531</v>
      </c>
      <c r="M163" s="31">
        <v>152</v>
      </c>
      <c r="N163" s="32">
        <f t="shared" ref="N163:N166" si="89">IF(ISNUMBER(M163), (M163 - $B163) / $B163, "")</f>
        <v>-8.4337349397590355E-2</v>
      </c>
      <c r="O163" s="18">
        <f>IF(ISNUMBER(M163), $B172 * N163, "")</f>
        <v>-8433.7349397590351</v>
      </c>
      <c r="Q163" s="289"/>
      <c r="R163" s="290"/>
      <c r="S163" s="291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>
        <v>172</v>
      </c>
      <c r="E164" s="32">
        <f t="shared" si="86"/>
        <v>-7.0270270270270274E-2</v>
      </c>
      <c r="F164" s="18">
        <f>IF(ISNUMBER(D164), $B172 * E164, "")</f>
        <v>-7027.0270270270275</v>
      </c>
      <c r="G164" s="31">
        <v>163</v>
      </c>
      <c r="H164" s="32">
        <f t="shared" si="87"/>
        <v>-0.11891891891891893</v>
      </c>
      <c r="I164" s="101">
        <f>IF(ISNUMBER(G164), $B172 * H164, "")</f>
        <v>-11891.891891891892</v>
      </c>
      <c r="J164" s="15">
        <v>158</v>
      </c>
      <c r="K164" s="32">
        <f t="shared" si="88"/>
        <v>-0.14594594594594595</v>
      </c>
      <c r="L164" s="18">
        <f>IF(ISNUMBER(J164), $B172 * K164, "")</f>
        <v>-14594.594594594595</v>
      </c>
      <c r="M164" s="31">
        <v>162</v>
      </c>
      <c r="N164" s="32">
        <f t="shared" si="89"/>
        <v>-0.12432432432432433</v>
      </c>
      <c r="O164" s="18">
        <f>IF(ISNUMBER(M164), $B172 * N164, "")</f>
        <v>-12432.432432432433</v>
      </c>
      <c r="Q164" s="274"/>
      <c r="R164" s="274"/>
      <c r="S164" s="274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>
        <v>761</v>
      </c>
      <c r="E165" s="32">
        <f t="shared" si="86"/>
        <v>-6.0493827160493827E-2</v>
      </c>
      <c r="F165" s="18">
        <f>IF(ISNUMBER(D165), $B172 * E165, "")</f>
        <v>-6049.3827160493829</v>
      </c>
      <c r="G165" s="31">
        <v>709</v>
      </c>
      <c r="H165" s="32">
        <f t="shared" si="87"/>
        <v>-0.12469135802469136</v>
      </c>
      <c r="I165" s="101">
        <f>IF(ISNUMBER(G165), $B172 * H165, "")</f>
        <v>-12469.135802469136</v>
      </c>
      <c r="J165" s="15">
        <v>681</v>
      </c>
      <c r="K165" s="32">
        <f t="shared" si="88"/>
        <v>-0.15925925925925927</v>
      </c>
      <c r="L165" s="18">
        <f>IF(ISNUMBER(J165), $B172 * K165, "")</f>
        <v>-15925.925925925927</v>
      </c>
      <c r="M165" s="31">
        <v>716</v>
      </c>
      <c r="N165" s="32">
        <f t="shared" si="89"/>
        <v>-0.11604938271604938</v>
      </c>
      <c r="O165" s="18">
        <f>IF(ISNUMBER(M165), $B172 * N165, "")</f>
        <v>-11604.938271604939</v>
      </c>
      <c r="Q165" s="269"/>
      <c r="R165" s="269"/>
      <c r="S165" s="269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>
        <v>591</v>
      </c>
      <c r="E166" s="21">
        <f t="shared" si="86"/>
        <v>-7.0754716981132074E-2</v>
      </c>
      <c r="F166" s="22">
        <f>IF(ISNUMBER(D166), $B172 * E166, "")</f>
        <v>-7075.4716981132069</v>
      </c>
      <c r="G166" s="30">
        <v>560</v>
      </c>
      <c r="H166" s="21">
        <f t="shared" si="87"/>
        <v>-0.11949685534591195</v>
      </c>
      <c r="I166" s="105">
        <f>IF(ISNUMBER(G166), $B172 * H166, "")</f>
        <v>-11949.685534591195</v>
      </c>
      <c r="J166" s="20">
        <v>537</v>
      </c>
      <c r="K166" s="21">
        <f t="shared" si="88"/>
        <v>-0.15566037735849056</v>
      </c>
      <c r="L166" s="22">
        <f>IF(ISNUMBER(J166), $B172 * K166, "")</f>
        <v>-15566.037735849055</v>
      </c>
      <c r="M166" s="30">
        <v>544</v>
      </c>
      <c r="N166" s="21">
        <f t="shared" si="89"/>
        <v>-0.14465408805031446</v>
      </c>
      <c r="O166" s="22">
        <f>IF(ISNUMBER(M166), $B172 * N166, "")</f>
        <v>-14465.408805031446</v>
      </c>
      <c r="Q166" s="269"/>
      <c r="R166" s="269"/>
      <c r="S166" s="269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>
        <v>849</v>
      </c>
      <c r="E167" s="107">
        <f>IF(ISNUMBER(D167), (D167 - $B167) / $B167, "")</f>
        <v>-8.8077336197636955E-2</v>
      </c>
      <c r="F167" s="108">
        <f>IF(ISNUMBER(D167), $B172 * E167, "")</f>
        <v>-8807.733619763696</v>
      </c>
      <c r="G167" s="109">
        <v>793</v>
      </c>
      <c r="H167" s="107">
        <f>IF(ISNUMBER(G167), (G167 - $B167) / $B167, "")</f>
        <v>-0.14822771213748656</v>
      </c>
      <c r="I167" s="110">
        <f>IF(ISNUMBER(G167), $B172 * H167, "")</f>
        <v>-14822.771213748656</v>
      </c>
      <c r="J167" s="106">
        <v>762</v>
      </c>
      <c r="K167" s="107">
        <f>IF(ISNUMBER(J167), (J167 - $B167) / $B167, "")</f>
        <v>-0.18152524167561762</v>
      </c>
      <c r="L167" s="108">
        <f>IF(ISNUMBER(J167), $B172 * K167, "")</f>
        <v>-18152.524167561762</v>
      </c>
      <c r="M167" s="109">
        <v>794</v>
      </c>
      <c r="N167" s="107">
        <f>IF(ISNUMBER(M167), (M167 - $B167) / $B167, "")</f>
        <v>-0.14715359828141783</v>
      </c>
      <c r="O167" s="108">
        <f>IF(ISNUMBER(M167), $B172 * N167, "")</f>
        <v>-14715.359828141784</v>
      </c>
      <c r="Q167" s="274"/>
      <c r="R167" s="274"/>
      <c r="S167" s="274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>
        <v>92.2</v>
      </c>
      <c r="E168" s="32">
        <f t="shared" ref="E168:E171" si="90">IF(ISNUMBER(D168), (D168 - $B168) / $B168, "")</f>
        <v>-7.7999999999999972E-2</v>
      </c>
      <c r="F168" s="18">
        <f>IF(ISNUMBER(D168), $B172 * E168, "")</f>
        <v>-7799.9999999999973</v>
      </c>
      <c r="G168" s="31">
        <v>86.3</v>
      </c>
      <c r="H168" s="32">
        <f t="shared" ref="H168:H171" si="91">IF(ISNUMBER(G168), (G168 - $B168) / $B168, "")</f>
        <v>-0.13700000000000004</v>
      </c>
      <c r="I168" s="101">
        <f>IF(ISNUMBER(G168), $B172 * H168, "")</f>
        <v>-13700.000000000004</v>
      </c>
      <c r="J168" s="15">
        <v>81.2</v>
      </c>
      <c r="K168" s="32">
        <f t="shared" ref="K168:K171" si="92">IF(ISNUMBER(J168), (J168 - $B168) / $B168, "")</f>
        <v>-0.18799999999999997</v>
      </c>
      <c r="L168" s="18">
        <f>IF(ISNUMBER(J168), $B172 * K168, "")</f>
        <v>-18799.999999999996</v>
      </c>
      <c r="M168" s="31">
        <v>84.2</v>
      </c>
      <c r="N168" s="32">
        <f t="shared" ref="N168:N171" si="93">IF(ISNUMBER(M168), (M168 - $B168) / $B168, "")</f>
        <v>-0.15799999999999997</v>
      </c>
      <c r="O168" s="18">
        <f>IF(ISNUMBER(M168), $B172 * N168, "")</f>
        <v>-15799.999999999998</v>
      </c>
      <c r="Q168" s="274"/>
      <c r="R168" s="274"/>
      <c r="S168" s="274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>
        <v>142</v>
      </c>
      <c r="E169" s="32">
        <f t="shared" si="90"/>
        <v>-3.4013605442176874E-2</v>
      </c>
      <c r="F169" s="18">
        <f>IF(ISNUMBER(D169), $B172 * E169, "")</f>
        <v>-3401.3605442176872</v>
      </c>
      <c r="G169" s="31">
        <v>129</v>
      </c>
      <c r="H169" s="32">
        <f t="shared" si="91"/>
        <v>-0.12244897959183673</v>
      </c>
      <c r="I169" s="101">
        <f>IF(ISNUMBER(G169), $B172 * H169, "")</f>
        <v>-12244.897959183672</v>
      </c>
      <c r="J169" s="15">
        <v>126</v>
      </c>
      <c r="K169" s="32">
        <f t="shared" si="92"/>
        <v>-0.14285714285714285</v>
      </c>
      <c r="L169" s="18">
        <f>IF(ISNUMBER(J169), $B172 * K169, "")</f>
        <v>-14285.714285714284</v>
      </c>
      <c r="M169" s="31">
        <v>125</v>
      </c>
      <c r="N169" s="32">
        <f t="shared" si="93"/>
        <v>-0.14965986394557823</v>
      </c>
      <c r="O169" s="18">
        <f>IF(ISNUMBER(M169), $B172 * N169, "")</f>
        <v>-14965.986394557824</v>
      </c>
      <c r="Q169" s="274"/>
      <c r="R169" s="274"/>
      <c r="S169" s="274"/>
    </row>
    <row r="170" spans="1:19">
      <c r="A170" s="162" t="s">
        <v>244</v>
      </c>
      <c r="B170" s="126">
        <v>956</v>
      </c>
      <c r="C170" s="77">
        <v>-0.1309090909</v>
      </c>
      <c r="D170" s="15">
        <v>915</v>
      </c>
      <c r="E170" s="32">
        <f t="shared" si="90"/>
        <v>-4.288702928870293E-2</v>
      </c>
      <c r="F170" s="18">
        <f>IF(ISNUMBER(D170), $B172 * E170, "")</f>
        <v>-4288.7029288702934</v>
      </c>
      <c r="G170" s="31">
        <v>837</v>
      </c>
      <c r="H170" s="32">
        <f t="shared" si="91"/>
        <v>-0.12447698744769875</v>
      </c>
      <c r="I170" s="101">
        <f>IF(ISNUMBER(G170), $B172 * H170, "")</f>
        <v>-12447.698744769876</v>
      </c>
      <c r="J170" s="15">
        <v>805</v>
      </c>
      <c r="K170" s="32">
        <f t="shared" si="92"/>
        <v>-0.15794979079497909</v>
      </c>
      <c r="L170" s="18">
        <f>IF(ISNUMBER(J170), $B172 * K170, "")</f>
        <v>-15794.979079497909</v>
      </c>
      <c r="M170" s="31">
        <v>819</v>
      </c>
      <c r="N170" s="32">
        <f t="shared" si="93"/>
        <v>-0.14330543933054393</v>
      </c>
      <c r="O170" s="18">
        <f>IF(ISNUMBER(M170), $B172 * N170, "")</f>
        <v>-14330.543933054394</v>
      </c>
      <c r="Q170" s="296"/>
      <c r="R170" s="297"/>
      <c r="S170" s="298"/>
    </row>
    <row r="171" spans="1:19" ht="17.25" thickBot="1">
      <c r="A171" s="130" t="s">
        <v>82</v>
      </c>
      <c r="B171" s="131">
        <v>704</v>
      </c>
      <c r="C171" s="79">
        <v>-0.1319358816</v>
      </c>
      <c r="D171" s="24">
        <v>695</v>
      </c>
      <c r="E171" s="25">
        <f t="shared" si="90"/>
        <v>-1.278409090909091E-2</v>
      </c>
      <c r="F171" s="104">
        <f>IF(ISNUMBER(D171), $B172 * E171, "")</f>
        <v>-1278.409090909091</v>
      </c>
      <c r="G171" s="102">
        <v>642</v>
      </c>
      <c r="H171" s="25">
        <f t="shared" si="91"/>
        <v>-8.8068181818181823E-2</v>
      </c>
      <c r="I171" s="103">
        <f>IF(ISNUMBER(G171), $B172 * H171, "")</f>
        <v>-8806.818181818182</v>
      </c>
      <c r="J171" s="24">
        <v>593</v>
      </c>
      <c r="K171" s="25">
        <f t="shared" si="92"/>
        <v>-0.15767045454545456</v>
      </c>
      <c r="L171" s="104">
        <f>IF(ISNUMBER(J171), $B172 * K171, "")</f>
        <v>-15767.045454545456</v>
      </c>
      <c r="M171" s="102">
        <v>608</v>
      </c>
      <c r="N171" s="25">
        <f t="shared" si="93"/>
        <v>-0.13636363636363635</v>
      </c>
      <c r="O171" s="104">
        <f>IF(ISNUMBER(M171), $B172 * N171, "")</f>
        <v>-13636.363636363636</v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-4.2748017739422252E-2</v>
      </c>
      <c r="F172" s="28">
        <f>SUM(F152:F171)</f>
        <v>-85496.035478844497</v>
      </c>
      <c r="G172" s="26" t="s">
        <v>296</v>
      </c>
      <c r="H172" s="27">
        <f>IF(COUNT(H152:H171), SUM(H152:H171) / COUNT(H152:H171), 0)</f>
        <v>-9.4487426997094184E-2</v>
      </c>
      <c r="I172" s="28">
        <f>SUM(I152:I171)</f>
        <v>-188974.85399418836</v>
      </c>
      <c r="J172" s="26" t="s">
        <v>296</v>
      </c>
      <c r="K172" s="27">
        <f>IF(COUNT(K152:K171), SUM(K152:K171) / COUNT(K152:K171), 0)</f>
        <v>-0.12538905872967093</v>
      </c>
      <c r="L172" s="28">
        <f>SUM(L152:L171)</f>
        <v>-250778.11745934188</v>
      </c>
      <c r="M172" s="26" t="s">
        <v>296</v>
      </c>
      <c r="N172" s="27">
        <f>IF(COUNT(N152:N171), SUM(N152:N171) / COUNT(N152:N171), 0)</f>
        <v>-0.11055140481663217</v>
      </c>
      <c r="O172" s="28">
        <f>SUM(O152:O171)</f>
        <v>-221102.80963326438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40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2021-06-21(월) 오전 00:00</v>
      </c>
      <c r="C177" s="312"/>
      <c r="D177" s="271" t="str">
        <f>TEXT($G$1, "[$-ko-KR]yyyy-mm-dd(ddd) ") &amp; "오후 14:00"</f>
        <v>2021-06-21(월) 오후 14:00</v>
      </c>
      <c r="E177" s="272"/>
      <c r="F177" s="273"/>
      <c r="G177" s="271" t="str">
        <f>TEXT($G$1, "[$-ko-KR]yyyy-mm-dd(ddd) ") &amp; "오후 19:00"</f>
        <v>2021-06-21(월) 오후 19:00</v>
      </c>
      <c r="H177" s="272"/>
      <c r="I177" s="273"/>
      <c r="J177" s="271" t="str">
        <f>TEXT($G$1, "[$-ko-KR]yyyy-mm-dd(ddd) ") &amp; "오후 21:00"</f>
        <v>2021-06-21(월) 오후 21:00</v>
      </c>
      <c r="K177" s="272"/>
      <c r="L177" s="273"/>
      <c r="M177" s="271" t="str">
        <f>TEXT($G$1+1, "[$-ko-KR]yyyy-mm-dd(ddd) ") &amp; "오전 00:00"</f>
        <v>2021-06-22(화)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>
        <v>61.7</v>
      </c>
      <c r="E179" s="14">
        <f>IF(ISNUMBER(D179), (D179 - $B179) / $B179, "")</f>
        <v>-4.4891640866872938E-2</v>
      </c>
      <c r="F179" s="16">
        <f>IF(ISNUMBER(D179), $B199 * E179, "")</f>
        <v>-4489.164086687294</v>
      </c>
      <c r="G179" s="29">
        <v>57.6</v>
      </c>
      <c r="H179" s="14">
        <f>IF(ISNUMBER(G179), (G179 - $B179) / $B179, "")</f>
        <v>-0.10835913312693489</v>
      </c>
      <c r="I179" s="100">
        <f>IF(ISNUMBER(G179), $B199 * H179, "")</f>
        <v>-10835.913312693488</v>
      </c>
      <c r="J179" s="13">
        <v>55.3</v>
      </c>
      <c r="K179" s="14">
        <f>IF(ISNUMBER(J179), (J179 - $B179) / $B179, "")</f>
        <v>-0.14396284829721359</v>
      </c>
      <c r="L179" s="16">
        <f>IF(ISNUMBER(J179), $B199 * K179, "")</f>
        <v>-14396.284829721359</v>
      </c>
      <c r="M179" s="29">
        <v>56.8</v>
      </c>
      <c r="N179" s="14">
        <f>IF(ISNUMBER(M179), (M179 - $B179) / $B179, "")</f>
        <v>-0.12074303405572752</v>
      </c>
      <c r="O179" s="16">
        <f>IF(ISNUMBER(M179), $B199 * N179, "")</f>
        <v>-12074.303405572751</v>
      </c>
      <c r="Q179" s="269"/>
      <c r="R179" s="269"/>
      <c r="S179" s="269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>
        <v>2540</v>
      </c>
      <c r="E180" s="32">
        <f t="shared" ref="E180:E183" si="94">IF(ISNUMBER(D180), (D180 - $B180) / $B180, "")</f>
        <v>-9.9290780141843976E-2</v>
      </c>
      <c r="F180" s="18">
        <f>IF(ISNUMBER(D180), $B199 * E180, "")</f>
        <v>-9929.078014184397</v>
      </c>
      <c r="G180" s="31">
        <v>2510</v>
      </c>
      <c r="H180" s="32">
        <f t="shared" ref="H180:H183" si="95">IF(ISNUMBER(G180), (G180 - $B180) / $B180, "")</f>
        <v>-0.1099290780141844</v>
      </c>
      <c r="I180" s="101">
        <f>IF(ISNUMBER(G180), $B199 * H180, "")</f>
        <v>-10992.90780141844</v>
      </c>
      <c r="J180" s="15">
        <v>2340</v>
      </c>
      <c r="K180" s="32">
        <f t="shared" ref="K180:K183" si="96">IF(ISNUMBER(J180), (J180 - $B180) / $B180, "")</f>
        <v>-0.1702127659574468</v>
      </c>
      <c r="L180" s="18">
        <f>IF(ISNUMBER(J180), $B199 * K180, "")</f>
        <v>-17021.276595744679</v>
      </c>
      <c r="M180" s="31">
        <v>2410</v>
      </c>
      <c r="N180" s="32">
        <f t="shared" ref="N180:N183" si="97">IF(ISNUMBER(M180), (M180 - $B180) / $B180, "")</f>
        <v>-0.1453900709219858</v>
      </c>
      <c r="O180" s="18">
        <f>IF(ISNUMBER(M180), $B199 * N180, "")</f>
        <v>-14539.007092198581</v>
      </c>
      <c r="Q180" s="269"/>
      <c r="R180" s="269"/>
      <c r="S180" s="269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>
        <v>849</v>
      </c>
      <c r="E181" s="32">
        <f t="shared" si="94"/>
        <v>-8.8077336197636955E-2</v>
      </c>
      <c r="F181" s="18">
        <f>IF(ISNUMBER(D181), $B199 * E181, "")</f>
        <v>-8807.733619763696</v>
      </c>
      <c r="G181" s="31">
        <v>793</v>
      </c>
      <c r="H181" s="32">
        <f t="shared" si="95"/>
        <v>-0.14822771213748656</v>
      </c>
      <c r="I181" s="101">
        <f>IF(ISNUMBER(G181), $B199 * H181, "")</f>
        <v>-14822.771213748656</v>
      </c>
      <c r="J181" s="15">
        <v>762</v>
      </c>
      <c r="K181" s="32">
        <f t="shared" si="96"/>
        <v>-0.18152524167561762</v>
      </c>
      <c r="L181" s="18">
        <f>IF(ISNUMBER(J181), $B199 * K181, "")</f>
        <v>-18152.524167561762</v>
      </c>
      <c r="M181" s="31">
        <v>794</v>
      </c>
      <c r="N181" s="32">
        <f t="shared" si="97"/>
        <v>-0.14715359828141783</v>
      </c>
      <c r="O181" s="18">
        <f>IF(ISNUMBER(M181), $B199 * N181, "")</f>
        <v>-14715.359828141784</v>
      </c>
      <c r="Q181" s="274"/>
      <c r="R181" s="274"/>
      <c r="S181" s="274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>
        <v>10.8</v>
      </c>
      <c r="E182" s="32">
        <f t="shared" si="94"/>
        <v>-5.263157894736839E-2</v>
      </c>
      <c r="F182" s="18">
        <f>IF(ISNUMBER(D182), $B199 * E182, "")</f>
        <v>-5263.1578947368389</v>
      </c>
      <c r="G182" s="31">
        <v>10.3</v>
      </c>
      <c r="H182" s="32">
        <f t="shared" si="95"/>
        <v>-9.6491228070175405E-2</v>
      </c>
      <c r="I182" s="101">
        <f>IF(ISNUMBER(G182), $B199 * H182, "")</f>
        <v>-9649.1228070175403</v>
      </c>
      <c r="J182" s="15">
        <v>10.199999999999999</v>
      </c>
      <c r="K182" s="32">
        <f t="shared" si="96"/>
        <v>-0.10526315789473693</v>
      </c>
      <c r="L182" s="18">
        <f>IF(ISNUMBER(J182), $B199 * K182, "")</f>
        <v>-10526.315789473694</v>
      </c>
      <c r="M182" s="31">
        <v>10.3</v>
      </c>
      <c r="N182" s="32">
        <f t="shared" si="97"/>
        <v>-9.6491228070175405E-2</v>
      </c>
      <c r="O182" s="18">
        <f>IF(ISNUMBER(M182), $B199 * N182, "")</f>
        <v>-9649.1228070175403</v>
      </c>
      <c r="Q182" s="274"/>
      <c r="R182" s="274"/>
      <c r="S182" s="274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>
        <v>6865</v>
      </c>
      <c r="E183" s="21">
        <f t="shared" si="94"/>
        <v>-4.6527777777777779E-2</v>
      </c>
      <c r="F183" s="22">
        <f>IF(ISNUMBER(D183), $B199 * E183, "")</f>
        <v>-4652.7777777777783</v>
      </c>
      <c r="G183" s="30">
        <v>6415</v>
      </c>
      <c r="H183" s="21">
        <f t="shared" si="95"/>
        <v>-0.10902777777777778</v>
      </c>
      <c r="I183" s="105">
        <f>IF(ISNUMBER(G183), $B199 * H183, "")</f>
        <v>-10902.777777777777</v>
      </c>
      <c r="J183" s="20">
        <v>6230</v>
      </c>
      <c r="K183" s="21">
        <f t="shared" si="96"/>
        <v>-0.13472222222222222</v>
      </c>
      <c r="L183" s="22">
        <f>IF(ISNUMBER(J183), $B199 * K183, "")</f>
        <v>-13472.222222222221</v>
      </c>
      <c r="M183" s="30">
        <v>6390</v>
      </c>
      <c r="N183" s="21">
        <f t="shared" si="97"/>
        <v>-0.1125</v>
      </c>
      <c r="O183" s="22">
        <f>IF(ISNUMBER(M183), $B199 * N183, "")</f>
        <v>-11250</v>
      </c>
      <c r="Q183" s="274"/>
      <c r="R183" s="274"/>
      <c r="S183" s="274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>
        <v>85.4</v>
      </c>
      <c r="E184" s="107">
        <f>IF(ISNUMBER(D184), (D184 - $B184) / $B184, "")</f>
        <v>-8.5653104925053528E-2</v>
      </c>
      <c r="F184" s="108">
        <f>IF(ISNUMBER(D184), $B199 * E184, "")</f>
        <v>-8565.3104925053522</v>
      </c>
      <c r="G184" s="109">
        <v>80</v>
      </c>
      <c r="H184" s="107">
        <f>IF(ISNUMBER(G184), (G184 - $B184) / $B184, "")</f>
        <v>-0.14346895074946472</v>
      </c>
      <c r="I184" s="110">
        <f>IF(ISNUMBER(G184), $B199 * H184, "")</f>
        <v>-14346.895074946473</v>
      </c>
      <c r="J184" s="106">
        <v>75.2</v>
      </c>
      <c r="K184" s="107">
        <f>IF(ISNUMBER(J184), (J184 - $B184) / $B184, "")</f>
        <v>-0.19486081370449682</v>
      </c>
      <c r="L184" s="108">
        <f>IF(ISNUMBER(J184), $B199 * K184, "")</f>
        <v>-19486.081370449683</v>
      </c>
      <c r="M184" s="109">
        <v>79.099999999999994</v>
      </c>
      <c r="N184" s="107">
        <f>IF(ISNUMBER(M184), (M184 - $B184) / $B184, "")</f>
        <v>-0.15310492505353329</v>
      </c>
      <c r="O184" s="108">
        <f>IF(ISNUMBER(M184), $B199 * N184, "")</f>
        <v>-15310.49250535333</v>
      </c>
      <c r="Q184" s="274"/>
      <c r="R184" s="274"/>
      <c r="S184" s="274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>
        <v>4775</v>
      </c>
      <c r="E185" s="32">
        <f t="shared" ref="E185:E188" si="98">IF(ISNUMBER(D185), (D185 - $B185) / $B185, "")</f>
        <v>-5.3518334985133795E-2</v>
      </c>
      <c r="F185" s="18">
        <f>IF(ISNUMBER(D185), $B199 * E185, "")</f>
        <v>-5351.8334985133797</v>
      </c>
      <c r="G185" s="31">
        <v>4475</v>
      </c>
      <c r="H185" s="32">
        <f t="shared" ref="H185:H188" si="99">IF(ISNUMBER(G185), (G185 - $B185) / $B185, "")</f>
        <v>-0.11298315163528246</v>
      </c>
      <c r="I185" s="101">
        <f>IF(ISNUMBER(G185), $B199 * H185, "")</f>
        <v>-11298.315163528245</v>
      </c>
      <c r="J185" s="15">
        <v>4265</v>
      </c>
      <c r="K185" s="32">
        <f t="shared" ref="K185:K188" si="100">IF(ISNUMBER(J185), (J185 - $B185) / $B185, "")</f>
        <v>-0.15460852329038652</v>
      </c>
      <c r="L185" s="18">
        <f>IF(ISNUMBER(J185), $B199 * K185, "")</f>
        <v>-15460.852329038651</v>
      </c>
      <c r="M185" s="31">
        <v>4275</v>
      </c>
      <c r="N185" s="32">
        <f t="shared" ref="N185:N188" si="101">IF(ISNUMBER(M185), (M185 - $B185) / $B185, "")</f>
        <v>-0.15262636273538158</v>
      </c>
      <c r="O185" s="18">
        <f>IF(ISNUMBER(M185), $B199 * N185, "")</f>
        <v>-15262.636273538157</v>
      </c>
      <c r="Q185" s="274"/>
      <c r="R185" s="274"/>
      <c r="S185" s="274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>
        <v>2145</v>
      </c>
      <c r="E186" s="32">
        <f t="shared" si="98"/>
        <v>-8.3333333333333329E-2</v>
      </c>
      <c r="F186" s="18">
        <f>IF(ISNUMBER(D186), $B199 * E186, "")</f>
        <v>-8333.3333333333321</v>
      </c>
      <c r="G186" s="31">
        <v>2000</v>
      </c>
      <c r="H186" s="32">
        <f t="shared" si="99"/>
        <v>-0.14529914529914531</v>
      </c>
      <c r="I186" s="101">
        <f>IF(ISNUMBER(G186), $B199 * H186, "")</f>
        <v>-14529.914529914531</v>
      </c>
      <c r="J186" s="15">
        <v>1895</v>
      </c>
      <c r="K186" s="32">
        <f t="shared" si="100"/>
        <v>-0.19017094017094016</v>
      </c>
      <c r="L186" s="18">
        <f>IF(ISNUMBER(J186), $B199 * K186, "")</f>
        <v>-19017.094017094016</v>
      </c>
      <c r="M186" s="31">
        <v>1930</v>
      </c>
      <c r="N186" s="32">
        <f t="shared" si="101"/>
        <v>-0.1752136752136752</v>
      </c>
      <c r="O186" s="18">
        <f>IF(ISNUMBER(M186), $B199 * N186, "")</f>
        <v>-17521.36752136752</v>
      </c>
      <c r="Q186" s="274"/>
      <c r="R186" s="274"/>
      <c r="S186" s="274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>
        <v>39</v>
      </c>
      <c r="E187" s="32">
        <f t="shared" si="98"/>
        <v>-6.6985645933014287E-2</v>
      </c>
      <c r="F187" s="18">
        <f>IF(ISNUMBER(D187), $B199 * E187, "")</f>
        <v>-6698.5645933014284</v>
      </c>
      <c r="G187" s="31">
        <v>35.9</v>
      </c>
      <c r="H187" s="32">
        <f t="shared" si="99"/>
        <v>-0.14114832535885166</v>
      </c>
      <c r="I187" s="101">
        <f>IF(ISNUMBER(G187), $B199 * H187, "")</f>
        <v>-14114.832535885165</v>
      </c>
      <c r="J187" s="15">
        <v>34</v>
      </c>
      <c r="K187" s="32">
        <f t="shared" si="100"/>
        <v>-0.18660287081339708</v>
      </c>
      <c r="L187" s="18">
        <f>IF(ISNUMBER(J187), $B199 * K187, "")</f>
        <v>-18660.287081339709</v>
      </c>
      <c r="M187" s="31">
        <v>34.9</v>
      </c>
      <c r="N187" s="32">
        <f t="shared" si="101"/>
        <v>-0.1650717703349282</v>
      </c>
      <c r="O187" s="18">
        <f>IF(ISNUMBER(M187), $B199 * N187, "")</f>
        <v>-16507.177033492819</v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>
        <v>22.1</v>
      </c>
      <c r="E188" s="25">
        <f t="shared" si="98"/>
        <v>9.4059405940594171E-2</v>
      </c>
      <c r="F188" s="104">
        <f>IF(ISNUMBER(D188), $B199 * E188, "")</f>
        <v>9405.940594059417</v>
      </c>
      <c r="G188" s="102">
        <v>21.2</v>
      </c>
      <c r="H188" s="25">
        <f t="shared" si="99"/>
        <v>4.9504950495049507E-2</v>
      </c>
      <c r="I188" s="103">
        <f>IF(ISNUMBER(G188), $B199 * H188, "")</f>
        <v>4950.4950495049507</v>
      </c>
      <c r="J188" s="24">
        <v>17.5</v>
      </c>
      <c r="K188" s="25">
        <f t="shared" si="100"/>
        <v>-0.13366336633663364</v>
      </c>
      <c r="L188" s="104">
        <f>IF(ISNUMBER(J188), $B199 * K188, "")</f>
        <v>-13366.336633663364</v>
      </c>
      <c r="M188" s="102">
        <v>17.899999999999999</v>
      </c>
      <c r="N188" s="25">
        <f t="shared" si="101"/>
        <v>-0.11386138613861391</v>
      </c>
      <c r="O188" s="104">
        <f>IF(ISNUMBER(M188), $B199 * N188, "")</f>
        <v>-11386.138613861391</v>
      </c>
      <c r="Q188" s="283"/>
      <c r="R188" s="284"/>
      <c r="S188" s="285"/>
    </row>
    <row r="189" spans="1:19">
      <c r="A189" s="161" t="s">
        <v>246</v>
      </c>
      <c r="B189" s="124">
        <v>38.9</v>
      </c>
      <c r="C189" s="76">
        <v>-0.1218961625</v>
      </c>
      <c r="D189" s="13">
        <v>40.5</v>
      </c>
      <c r="E189" s="14">
        <f>IF(ISNUMBER(D189), (D189 - $B189) / $B189, "")</f>
        <v>4.1131105398457622E-2</v>
      </c>
      <c r="F189" s="16">
        <f>IF(ISNUMBER(D189), $B199 * E189, "")</f>
        <v>4113.1105398457621</v>
      </c>
      <c r="G189" s="29">
        <v>36.799999999999997</v>
      </c>
      <c r="H189" s="14">
        <f>IF(ISNUMBER(G189), (G189 - $B189) / $B189, "")</f>
        <v>-5.3984575835475619E-2</v>
      </c>
      <c r="I189" s="100">
        <f>IF(ISNUMBER(G189), $B199 * H189, "")</f>
        <v>-5398.4575835475616</v>
      </c>
      <c r="J189" s="13">
        <v>33.700000000000003</v>
      </c>
      <c r="K189" s="14">
        <f>IF(ISNUMBER(J189), (J189 - $B189) / $B189, "")</f>
        <v>-0.13367609254498705</v>
      </c>
      <c r="L189" s="16">
        <f>IF(ISNUMBER(J189), $B199 * K189, "")</f>
        <v>-13367.609254498706</v>
      </c>
      <c r="M189" s="29">
        <v>34.200000000000003</v>
      </c>
      <c r="N189" s="14">
        <f>IF(ISNUMBER(M189), (M189 - $B189) / $B189, "")</f>
        <v>-0.12082262210796904</v>
      </c>
      <c r="O189" s="16">
        <f>IF(ISNUMBER(M189), $B199 * N189, "")</f>
        <v>-12082.262210796904</v>
      </c>
      <c r="Q189" s="286"/>
      <c r="R189" s="287"/>
      <c r="S189" s="288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>
        <v>92.2</v>
      </c>
      <c r="E190" s="32">
        <f t="shared" ref="E190:E193" si="102">IF(ISNUMBER(D190), (D190 - $B190) / $B190, "")</f>
        <v>-7.7999999999999972E-2</v>
      </c>
      <c r="F190" s="18">
        <f>IF(ISNUMBER(D190), $B199 * E190, "")</f>
        <v>-7799.9999999999973</v>
      </c>
      <c r="G190" s="31">
        <v>86.3</v>
      </c>
      <c r="H190" s="32">
        <f t="shared" ref="H190:H193" si="103">IF(ISNUMBER(G190), (G190 - $B190) / $B190, "")</f>
        <v>-0.13700000000000004</v>
      </c>
      <c r="I190" s="101">
        <f>IF(ISNUMBER(G190), $B199 * H190, "")</f>
        <v>-13700.000000000004</v>
      </c>
      <c r="J190" s="15">
        <v>81.2</v>
      </c>
      <c r="K190" s="32">
        <f t="shared" ref="K190:K193" si="104">IF(ISNUMBER(J190), (J190 - $B190) / $B190, "")</f>
        <v>-0.18799999999999997</v>
      </c>
      <c r="L190" s="18">
        <f>IF(ISNUMBER(J190), $B199 * K190, "")</f>
        <v>-18799.999999999996</v>
      </c>
      <c r="M190" s="31">
        <v>84.2</v>
      </c>
      <c r="N190" s="32">
        <f t="shared" ref="N190:N193" si="105">IF(ISNUMBER(M190), (M190 - $B190) / $B190, "")</f>
        <v>-0.15799999999999997</v>
      </c>
      <c r="O190" s="18">
        <f>IF(ISNUMBER(M190), $B199 * N190, "")</f>
        <v>-15799.999999999998</v>
      </c>
      <c r="Q190" s="289"/>
      <c r="R190" s="290"/>
      <c r="S190" s="291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>
        <v>10.8</v>
      </c>
      <c r="E191" s="32">
        <f t="shared" si="102"/>
        <v>9.3457943925234974E-3</v>
      </c>
      <c r="F191" s="18">
        <f>IF(ISNUMBER(D191), $B199 * E191, "")</f>
        <v>934.57943925234974</v>
      </c>
      <c r="G191" s="31">
        <v>9.8699999999999992</v>
      </c>
      <c r="H191" s="32">
        <f t="shared" si="103"/>
        <v>-7.7570093457943939E-2</v>
      </c>
      <c r="I191" s="101">
        <f>IF(ISNUMBER(G191), $B199 * H191, "")</f>
        <v>-7757.009345794394</v>
      </c>
      <c r="J191" s="15">
        <v>9.51</v>
      </c>
      <c r="K191" s="32">
        <f t="shared" si="104"/>
        <v>-0.111214953271028</v>
      </c>
      <c r="L191" s="18">
        <f>IF(ISNUMBER(J191), $B199 * K191, "")</f>
        <v>-11121.495327102799</v>
      </c>
      <c r="M191" s="31">
        <v>9.5299999999999994</v>
      </c>
      <c r="N191" s="32">
        <f t="shared" si="105"/>
        <v>-0.10934579439252337</v>
      </c>
      <c r="O191" s="18">
        <f>IF(ISNUMBER(M191), $B199 * N191, "")</f>
        <v>-10934.579439252337</v>
      </c>
      <c r="Q191" s="274"/>
      <c r="R191" s="274"/>
      <c r="S191" s="274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>
        <v>7.36</v>
      </c>
      <c r="E192" s="32">
        <f t="shared" si="102"/>
        <v>-8.3437110834370998E-2</v>
      </c>
      <c r="F192" s="18">
        <f>IF(ISNUMBER(D192), $B199 * E192, "")</f>
        <v>-8343.7110834370997</v>
      </c>
      <c r="G192" s="31">
        <v>7.09</v>
      </c>
      <c r="H192" s="32">
        <f t="shared" si="103"/>
        <v>-0.11706102117061015</v>
      </c>
      <c r="I192" s="101">
        <f>IF(ISNUMBER(G192), $B199 * H192, "")</f>
        <v>-11706.102117061015</v>
      </c>
      <c r="J192" s="15">
        <v>6.61</v>
      </c>
      <c r="K192" s="32">
        <f t="shared" si="104"/>
        <v>-0.17683686176836852</v>
      </c>
      <c r="L192" s="18">
        <f>IF(ISNUMBER(J192), $B199 * K192, "")</f>
        <v>-17683.686176836851</v>
      </c>
      <c r="M192" s="31">
        <v>6.65</v>
      </c>
      <c r="N192" s="32">
        <f t="shared" si="105"/>
        <v>-0.1718555417185553</v>
      </c>
      <c r="O192" s="18">
        <f>IF(ISNUMBER(M192), $B199 * N192, "")</f>
        <v>-17185.554171855529</v>
      </c>
      <c r="Q192" s="269"/>
      <c r="R192" s="269"/>
      <c r="S192" s="269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>
        <v>62.3</v>
      </c>
      <c r="E193" s="21">
        <f t="shared" si="102"/>
        <v>-1.8897637795275635E-2</v>
      </c>
      <c r="F193" s="22">
        <f>IF(ISNUMBER(D193), $B199 * E193, "")</f>
        <v>-1889.7637795275634</v>
      </c>
      <c r="G193" s="30">
        <v>59.8</v>
      </c>
      <c r="H193" s="21">
        <f t="shared" si="103"/>
        <v>-5.8267716535433119E-2</v>
      </c>
      <c r="I193" s="105">
        <f>IF(ISNUMBER(G193), $B199 * H193, "")</f>
        <v>-5826.7716535433119</v>
      </c>
      <c r="J193" s="20">
        <v>54.8</v>
      </c>
      <c r="K193" s="21">
        <f t="shared" si="104"/>
        <v>-0.13700787401574807</v>
      </c>
      <c r="L193" s="22">
        <f>IF(ISNUMBER(J193), $B199 * K193, "")</f>
        <v>-13700.787401574808</v>
      </c>
      <c r="M193" s="30">
        <v>54</v>
      </c>
      <c r="N193" s="21">
        <f t="shared" si="105"/>
        <v>-0.14960629921259844</v>
      </c>
      <c r="O193" s="22">
        <f>IF(ISNUMBER(M193), $B199 * N193, "")</f>
        <v>-14960.629921259844</v>
      </c>
      <c r="Q193" s="269"/>
      <c r="R193" s="269"/>
      <c r="S193" s="269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>
        <v>13.3</v>
      </c>
      <c r="E194" s="107">
        <f>IF(ISNUMBER(D194), (D194 - $B194) / $B194, "")</f>
        <v>-7.4626865671641521E-3</v>
      </c>
      <c r="F194" s="108">
        <f>IF(ISNUMBER(D194), $B199 * E194, "")</f>
        <v>-746.26865671641519</v>
      </c>
      <c r="G194" s="109">
        <v>12.5</v>
      </c>
      <c r="H194" s="107">
        <f>IF(ISNUMBER(G194), (G194 - $B194) / $B194, "")</f>
        <v>-6.7164179104477639E-2</v>
      </c>
      <c r="I194" s="110">
        <f>IF(ISNUMBER(G194), $B199 * H194, "")</f>
        <v>-6716.4179104477644</v>
      </c>
      <c r="J194" s="106">
        <v>11.4</v>
      </c>
      <c r="K194" s="107">
        <f>IF(ISNUMBER(J194), (J194 - $B194) / $B194, "")</f>
        <v>-0.14925373134328357</v>
      </c>
      <c r="L194" s="108">
        <f>IF(ISNUMBER(J194), $B199 * K194, "")</f>
        <v>-14925.373134328356</v>
      </c>
      <c r="M194" s="109">
        <v>11.7</v>
      </c>
      <c r="N194" s="107">
        <f>IF(ISNUMBER(M194), (M194 - $B194) / $B194, "")</f>
        <v>-0.12686567164179113</v>
      </c>
      <c r="O194" s="108">
        <f>IF(ISNUMBER(M194), $B199 * N194, "")</f>
        <v>-12686.567164179114</v>
      </c>
      <c r="Q194" s="274"/>
      <c r="R194" s="274"/>
      <c r="S194" s="274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>
        <v>142</v>
      </c>
      <c r="E195" s="32">
        <f t="shared" ref="E195:E198" si="106">IF(ISNUMBER(D195), (D195 - $B195) / $B195, "")</f>
        <v>-3.4013605442176874E-2</v>
      </c>
      <c r="F195" s="18">
        <f>IF(ISNUMBER(D195), $B199 * E195, "")</f>
        <v>-3401.3605442176872</v>
      </c>
      <c r="G195" s="31">
        <v>129</v>
      </c>
      <c r="H195" s="32">
        <f t="shared" ref="H195:H198" si="107">IF(ISNUMBER(G195), (G195 - $B195) / $B195, "")</f>
        <v>-0.12244897959183673</v>
      </c>
      <c r="I195" s="101">
        <f>IF(ISNUMBER(G195), $B199 * H195, "")</f>
        <v>-12244.897959183672</v>
      </c>
      <c r="J195" s="15">
        <v>126</v>
      </c>
      <c r="K195" s="32">
        <f t="shared" ref="K195:K198" si="108">IF(ISNUMBER(J195), (J195 - $B195) / $B195, "")</f>
        <v>-0.14285714285714285</v>
      </c>
      <c r="L195" s="18">
        <f>IF(ISNUMBER(J195), $B199 * K195, "")</f>
        <v>-14285.714285714284</v>
      </c>
      <c r="M195" s="31">
        <v>125</v>
      </c>
      <c r="N195" s="32">
        <f t="shared" ref="N195:N198" si="109">IF(ISNUMBER(M195), (M195 - $B195) / $B195, "")</f>
        <v>-0.14965986394557823</v>
      </c>
      <c r="O195" s="18">
        <f>IF(ISNUMBER(M195), $B199 * N195, "")</f>
        <v>-14965.986394557824</v>
      </c>
      <c r="Q195" s="274"/>
      <c r="R195" s="274"/>
      <c r="S195" s="274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>
        <v>915</v>
      </c>
      <c r="E196" s="32">
        <f t="shared" si="106"/>
        <v>-4.288702928870293E-2</v>
      </c>
      <c r="F196" s="18">
        <f>IF(ISNUMBER(D196), $B199 * E196, "")</f>
        <v>-4288.7029288702934</v>
      </c>
      <c r="G196" s="31">
        <v>837</v>
      </c>
      <c r="H196" s="32">
        <f t="shared" si="107"/>
        <v>-0.12447698744769875</v>
      </c>
      <c r="I196" s="101">
        <f>IF(ISNUMBER(G196), $B199 * H196, "")</f>
        <v>-12447.698744769876</v>
      </c>
      <c r="J196" s="15">
        <v>805</v>
      </c>
      <c r="K196" s="32">
        <f t="shared" si="108"/>
        <v>-0.15794979079497909</v>
      </c>
      <c r="L196" s="18">
        <f>IF(ISNUMBER(J196), $B199 * K196, "")</f>
        <v>-15794.979079497909</v>
      </c>
      <c r="M196" s="31">
        <v>819</v>
      </c>
      <c r="N196" s="32">
        <f t="shared" si="109"/>
        <v>-0.14330543933054393</v>
      </c>
      <c r="O196" s="18">
        <f>IF(ISNUMBER(M196), $B199 * N196, "")</f>
        <v>-14330.543933054394</v>
      </c>
      <c r="Q196" s="274"/>
      <c r="R196" s="274"/>
      <c r="S196" s="274"/>
    </row>
    <row r="197" spans="1:19">
      <c r="A197" s="162" t="s">
        <v>82</v>
      </c>
      <c r="B197" s="126">
        <v>704</v>
      </c>
      <c r="C197" s="77">
        <v>-0.1319358816</v>
      </c>
      <c r="D197" s="15">
        <v>695</v>
      </c>
      <c r="E197" s="32">
        <f t="shared" si="106"/>
        <v>-1.278409090909091E-2</v>
      </c>
      <c r="F197" s="18">
        <f>IF(ISNUMBER(D197), $B199 * E197, "")</f>
        <v>-1278.409090909091</v>
      </c>
      <c r="G197" s="31">
        <v>642</v>
      </c>
      <c r="H197" s="32">
        <f t="shared" si="107"/>
        <v>-8.8068181818181823E-2</v>
      </c>
      <c r="I197" s="101">
        <f>IF(ISNUMBER(G197), $B199 * H197, "")</f>
        <v>-8806.818181818182</v>
      </c>
      <c r="J197" s="15">
        <v>593</v>
      </c>
      <c r="K197" s="32">
        <f t="shared" si="108"/>
        <v>-0.15767045454545456</v>
      </c>
      <c r="L197" s="18">
        <f>IF(ISNUMBER(J197), $B199 * K197, "")</f>
        <v>-15767.045454545456</v>
      </c>
      <c r="M197" s="31">
        <v>608</v>
      </c>
      <c r="N197" s="32">
        <f t="shared" si="109"/>
        <v>-0.13636363636363635</v>
      </c>
      <c r="O197" s="18">
        <f>IF(ISNUMBER(M197), $B199 * N197, "")</f>
        <v>-13636.363636363636</v>
      </c>
      <c r="Q197" s="296"/>
      <c r="R197" s="297"/>
      <c r="S197" s="298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>
        <v>48.4</v>
      </c>
      <c r="E198" s="25">
        <f t="shared" si="106"/>
        <v>-1.2244897959183702E-2</v>
      </c>
      <c r="F198" s="104">
        <f>IF(ISNUMBER(D198), $B199 * E198, "")</f>
        <v>-1224.4897959183702</v>
      </c>
      <c r="G198" s="102">
        <v>43.1</v>
      </c>
      <c r="H198" s="25">
        <f t="shared" si="107"/>
        <v>-0.1204081632653061</v>
      </c>
      <c r="I198" s="103">
        <f>IF(ISNUMBER(G198), $B199 * H198, "")</f>
        <v>-12040.81632653061</v>
      </c>
      <c r="J198" s="24">
        <v>40.1</v>
      </c>
      <c r="K198" s="25">
        <f t="shared" si="108"/>
        <v>-0.18163265306122445</v>
      </c>
      <c r="L198" s="104">
        <f>IF(ISNUMBER(J198), $B199 * K198, "")</f>
        <v>-18163.265306122445</v>
      </c>
      <c r="M198" s="102">
        <v>41.6</v>
      </c>
      <c r="N198" s="25">
        <f t="shared" si="109"/>
        <v>-0.15102040816326529</v>
      </c>
      <c r="O198" s="104">
        <f>IF(ISNUMBER(M198), $B199 * N198, "")</f>
        <v>-15102.040816326529</v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-3.8305014308621252E-2</v>
      </c>
      <c r="F199" s="28">
        <f>SUM(F179:F198)</f>
        <v>-76610.028617242511</v>
      </c>
      <c r="G199" s="26" t="s">
        <v>296</v>
      </c>
      <c r="H199" s="27">
        <f>IF(COUNT(H179:H198), SUM(H179:H198) / COUNT(H179:H198), 0)</f>
        <v>-0.10159397249506089</v>
      </c>
      <c r="I199" s="28">
        <f>SUM(I179:I198)</f>
        <v>-203187.9449901217</v>
      </c>
      <c r="J199" s="26" t="s">
        <v>296</v>
      </c>
      <c r="K199" s="27">
        <f>IF(COUNT(K179:K198), SUM(K179:K198) / COUNT(K179:K198), 0)</f>
        <v>-0.15658461522826536</v>
      </c>
      <c r="L199" s="28">
        <f>SUM(L179:L198)</f>
        <v>-313169.23045653076</v>
      </c>
      <c r="M199" s="26" t="s">
        <v>296</v>
      </c>
      <c r="N199" s="27">
        <f>IF(COUNT(N179:N198), SUM(N179:N198) / COUNT(N179:N198), 0)</f>
        <v>-0.13995006638409496</v>
      </c>
      <c r="O199" s="28">
        <f>SUM(O179:O198)</f>
        <v>-279900.13276818994</v>
      </c>
      <c r="Q199" s="302"/>
      <c r="R199" s="303"/>
      <c r="S199" s="30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A25C-0D95-4DC0-A922-0DE9A68E55DA}">
  <sheetPr codeName="Sheet28"/>
  <dimension ref="A1:S199"/>
  <sheetViews>
    <sheetView tabSelected="1" topLeftCell="A13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8" t="s">
        <v>0</v>
      </c>
      <c r="B1" s="249"/>
      <c r="C1" s="249"/>
      <c r="D1" s="249"/>
      <c r="E1" s="249"/>
      <c r="F1" s="250"/>
      <c r="G1" s="251">
        <v>44369</v>
      </c>
      <c r="H1" s="252"/>
      <c r="I1" s="253"/>
      <c r="J1" s="248" t="s">
        <v>1</v>
      </c>
      <c r="K1" s="249"/>
      <c r="L1" s="249"/>
      <c r="M1" s="249"/>
      <c r="N1" s="249"/>
      <c r="O1" s="250"/>
      <c r="Q1" s="248" t="s">
        <v>2</v>
      </c>
      <c r="R1" s="250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57" t="s">
        <v>46</v>
      </c>
      <c r="H2" s="258"/>
      <c r="I2" s="259"/>
      <c r="J2" s="1" t="s">
        <v>3</v>
      </c>
      <c r="K2" s="254" t="s">
        <v>345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353</v>
      </c>
      <c r="C3" s="261"/>
      <c r="D3" s="261"/>
      <c r="E3" s="261"/>
      <c r="F3" s="262"/>
      <c r="G3" s="26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4"/>
      <c r="I3" s="265"/>
      <c r="J3" s="4" t="s">
        <v>7</v>
      </c>
      <c r="K3" s="260" t="s">
        <v>346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57" t="s">
        <v>44</v>
      </c>
      <c r="H4" s="258"/>
      <c r="I4" s="259"/>
      <c r="J4" s="4" t="s">
        <v>11</v>
      </c>
      <c r="K4" s="260" t="s">
        <v>347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344</v>
      </c>
      <c r="C5" s="261"/>
      <c r="D5" s="261"/>
      <c r="E5" s="261"/>
      <c r="F5" s="262"/>
      <c r="G5" s="26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4"/>
      <c r="I5" s="265"/>
      <c r="J5" s="4" t="s">
        <v>15</v>
      </c>
      <c r="K5" s="260" t="s">
        <v>348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57" t="s">
        <v>45</v>
      </c>
      <c r="H6" s="258"/>
      <c r="I6" s="259"/>
      <c r="J6" s="4" t="s">
        <v>18</v>
      </c>
      <c r="K6" s="260" t="s">
        <v>349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6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4"/>
      <c r="I7" s="265"/>
      <c r="J7" s="4" t="s">
        <v>21</v>
      </c>
      <c r="K7" s="260" t="s">
        <v>350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57" t="s">
        <v>280</v>
      </c>
      <c r="H8" s="258"/>
      <c r="I8" s="259"/>
      <c r="J8" s="4" t="s">
        <v>24</v>
      </c>
      <c r="K8" s="260"/>
      <c r="L8" s="261"/>
      <c r="M8" s="261"/>
      <c r="N8" s="261"/>
      <c r="O8" s="262"/>
      <c r="Q8" s="248" t="s">
        <v>27</v>
      </c>
      <c r="R8" s="250"/>
    </row>
    <row r="9" spans="1:19" ht="17.25" thickBot="1">
      <c r="A9" s="118" t="s">
        <v>28</v>
      </c>
      <c r="B9" s="260"/>
      <c r="C9" s="261"/>
      <c r="D9" s="261"/>
      <c r="E9" s="261"/>
      <c r="F9" s="262"/>
      <c r="G9" s="26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4"/>
      <c r="I9" s="265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57" t="s">
        <v>47</v>
      </c>
      <c r="H10" s="258"/>
      <c r="I10" s="259"/>
      <c r="J10" s="4" t="s">
        <v>30</v>
      </c>
      <c r="K10" s="260" t="s">
        <v>351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66" t="s">
        <v>352</v>
      </c>
      <c r="C11" s="267"/>
      <c r="D11" s="267"/>
      <c r="E11" s="267"/>
      <c r="F11" s="268"/>
      <c r="G11" s="26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4"/>
      <c r="I11" s="265"/>
      <c r="J11" s="7" t="s">
        <v>32</v>
      </c>
      <c r="K11" s="266" t="s">
        <v>343</v>
      </c>
      <c r="L11" s="267"/>
      <c r="M11" s="267"/>
      <c r="N11" s="267"/>
      <c r="O11" s="268"/>
      <c r="Q11" s="65" t="s">
        <v>33</v>
      </c>
      <c r="R11" s="8">
        <v>1000</v>
      </c>
    </row>
    <row r="12" spans="1:19" ht="17.25" thickBot="1"/>
    <row r="13" spans="1:19" ht="17.25" customHeight="1" thickBot="1">
      <c r="A13" s="248" t="s">
        <v>34</v>
      </c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50"/>
      <c r="Q13" s="269"/>
      <c r="R13" s="269"/>
      <c r="S13" s="269"/>
    </row>
    <row r="14" spans="1:19" ht="17.25" customHeight="1" thickBot="1">
      <c r="A14" s="244" t="s">
        <v>35</v>
      </c>
      <c r="B14" s="248" t="s">
        <v>36</v>
      </c>
      <c r="C14" s="250"/>
      <c r="D14" s="248" t="s">
        <v>37</v>
      </c>
      <c r="E14" s="249"/>
      <c r="F14" s="250"/>
      <c r="G14" s="275">
        <f>_xlfn.IFNA(VLOOKUP(B14, 현재가테이블!$B$2:$D$200, 2, FALSE), "-")</f>
        <v>39001000</v>
      </c>
      <c r="H14" s="276"/>
      <c r="I14" s="277"/>
      <c r="J14" s="248" t="s">
        <v>38</v>
      </c>
      <c r="K14" s="249"/>
      <c r="L14" s="250"/>
      <c r="M14" s="278">
        <f>_xlfn.IFNA(VLOOKUP(B14, 현재가테이블!$B$2:$D$200, 3, FALSE), "-")</f>
        <v>-6.7898284000000003E-2</v>
      </c>
      <c r="N14" s="279"/>
      <c r="O14" s="280"/>
      <c r="Q14" s="269"/>
      <c r="R14" s="269"/>
      <c r="S14" s="269"/>
    </row>
    <row r="15" spans="1:19" ht="17.25" customHeight="1" thickBot="1">
      <c r="A15" s="313" t="s">
        <v>39</v>
      </c>
      <c r="B15" s="314" t="str">
        <f>TEXT($G$1, "[$-ko-KR]yyyy-mm-dd(ddd) ") &amp; "오전 00:00"</f>
        <v>2021-06-22(화) 오전 00:00</v>
      </c>
      <c r="C15" s="315"/>
      <c r="D15" s="271" t="str">
        <f>TEXT($G$1, "[$-ko-KR]yyyy-mm-dd(ddd) ") &amp; "오후 14:00"</f>
        <v>2021-06-22(화) 오후 14:00</v>
      </c>
      <c r="E15" s="272"/>
      <c r="F15" s="273"/>
      <c r="G15" s="271" t="str">
        <f>TEXT($G$1, "[$-ko-KR]yyyy-mm-dd(ddd) ") &amp; "오후 19:00"</f>
        <v>2021-06-22(화) 오후 19:00</v>
      </c>
      <c r="H15" s="272"/>
      <c r="I15" s="273"/>
      <c r="J15" s="271" t="str">
        <f>TEXT($G$1, "[$-ko-KR]yyyy-mm-dd(ddd) ") &amp; "오후 21:00"</f>
        <v>2021-06-22(화) 오후 21:00</v>
      </c>
      <c r="K15" s="272"/>
      <c r="L15" s="273"/>
      <c r="M15" s="271" t="str">
        <f>TEXT($G$1+1, "[$-ko-KR]yyyy-mm-dd(ddd) ") &amp; "오전 00:00"</f>
        <v>2021-06-23(수) 오전 00:00</v>
      </c>
      <c r="N15" s="272"/>
      <c r="O15" s="273"/>
      <c r="Q15" s="269"/>
      <c r="R15" s="269"/>
      <c r="S15" s="269"/>
    </row>
    <row r="16" spans="1:19" ht="17.25" customHeight="1" thickBot="1">
      <c r="A16" s="31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5" t="s">
        <v>37</v>
      </c>
      <c r="H16" s="246" t="s">
        <v>40</v>
      </c>
      <c r="I16" s="24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4"/>
      <c r="R16" s="274"/>
      <c r="S16" s="274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74.8</v>
      </c>
      <c r="C17" s="76">
        <f>IF(NOT(ISBLANK(_xlfn.IFNA(VLOOKUP($A17, $A$40:$O$199, 3, FALSE), ))), _xlfn.IFNA(VLOOKUP($A17, $A$40:$O$199, 3, FALSE), ), "")</f>
        <v>-0.12820512819999999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9"/>
      <c r="R17" s="269"/>
      <c r="S17" s="269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64.900000000000006</v>
      </c>
      <c r="C18" s="77">
        <f t="shared" ref="C18:C36" si="1">IF(NOT(ISBLANK(_xlfn.IFNA(VLOOKUP($A18, $A$40:$O$199, 3, FALSE), ))), _xlfn.IFNA(VLOOKUP($A18, $A$40:$O$199, 3, FALSE), ), "")</f>
        <v>-0.20270270269999999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9"/>
      <c r="R18" s="269"/>
      <c r="S18" s="269"/>
    </row>
    <row r="19" spans="1:19" ht="17.25" customHeight="1" thickBot="1">
      <c r="A19" s="162" t="s">
        <v>229</v>
      </c>
      <c r="B19" s="126">
        <f t="shared" si="0"/>
        <v>73.900000000000006</v>
      </c>
      <c r="C19" s="77">
        <f t="shared" si="1"/>
        <v>-0.17888888889999999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4"/>
      <c r="R19" s="274"/>
      <c r="S19" s="274"/>
    </row>
    <row r="20" spans="1:19" ht="17.25" customHeight="1" thickBot="1">
      <c r="A20" s="162" t="s">
        <v>156</v>
      </c>
      <c r="B20" s="126">
        <f t="shared" si="0"/>
        <v>71.2</v>
      </c>
      <c r="C20" s="77">
        <f t="shared" si="1"/>
        <v>-0.1055276382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4"/>
      <c r="R20" s="274"/>
      <c r="S20" s="274"/>
    </row>
    <row r="21" spans="1:19" ht="17.25" customHeight="1" thickBot="1">
      <c r="A21" s="163" t="s">
        <v>126</v>
      </c>
      <c r="B21" s="128">
        <f t="shared" si="0"/>
        <v>18.899999999999999</v>
      </c>
      <c r="C21" s="78">
        <f t="shared" si="1"/>
        <v>-0.1637168142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4"/>
      <c r="R21" s="274"/>
      <c r="S21" s="274"/>
    </row>
    <row r="22" spans="1:19" ht="17.25" customHeight="1" thickBot="1">
      <c r="A22" s="162" t="s">
        <v>210</v>
      </c>
      <c r="B22" s="129">
        <f t="shared" si="0"/>
        <v>37.200000000000003</v>
      </c>
      <c r="C22" s="80">
        <f t="shared" si="1"/>
        <v>-0.19827586210000001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4"/>
      <c r="R22" s="274"/>
      <c r="S22" s="274"/>
    </row>
    <row r="23" spans="1:19" ht="17.25" customHeight="1" thickBot="1">
      <c r="A23" s="162" t="s">
        <v>100</v>
      </c>
      <c r="B23" s="126">
        <f t="shared" si="0"/>
        <v>2.93</v>
      </c>
      <c r="C23" s="77">
        <f t="shared" si="1"/>
        <v>-0.14327485379999999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4"/>
      <c r="R23" s="274"/>
      <c r="S23" s="274"/>
    </row>
    <row r="24" spans="1:19" ht="17.25" customHeight="1" thickBot="1">
      <c r="A24" s="162" t="s">
        <v>273</v>
      </c>
      <c r="B24" s="126">
        <f t="shared" si="0"/>
        <v>55.4</v>
      </c>
      <c r="C24" s="77">
        <f t="shared" si="1"/>
        <v>-0.14374033999999999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4"/>
      <c r="R24" s="274"/>
      <c r="S24" s="274"/>
    </row>
    <row r="25" spans="1:19" ht="17.25" customHeight="1" thickBot="1">
      <c r="A25" s="162" t="s">
        <v>134</v>
      </c>
      <c r="B25" s="126">
        <f t="shared" si="0"/>
        <v>57.5</v>
      </c>
      <c r="C25" s="77">
        <f t="shared" si="1"/>
        <v>-0.1057542768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152</v>
      </c>
      <c r="B26" s="131">
        <f t="shared" si="0"/>
        <v>13.4</v>
      </c>
      <c r="C26" s="79">
        <f t="shared" si="1"/>
        <v>-0.13548387100000001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3"/>
      <c r="R26" s="284"/>
      <c r="S26" s="285"/>
    </row>
    <row r="27" spans="1:19" ht="17.25" customHeight="1">
      <c r="A27" s="161" t="s">
        <v>65</v>
      </c>
      <c r="B27" s="124">
        <f t="shared" si="0"/>
        <v>23.2</v>
      </c>
      <c r="C27" s="76">
        <f t="shared" si="1"/>
        <v>-0.16845878140000001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6"/>
      <c r="R27" s="287"/>
      <c r="S27" s="288"/>
    </row>
    <row r="28" spans="1:19" ht="17.25" customHeight="1" thickBot="1">
      <c r="A28" s="162" t="s">
        <v>259</v>
      </c>
      <c r="B28" s="126">
        <f t="shared" si="0"/>
        <v>53.8</v>
      </c>
      <c r="C28" s="77">
        <f t="shared" si="1"/>
        <v>-0.15275590550000001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9"/>
      <c r="R28" s="290"/>
      <c r="S28" s="291"/>
    </row>
    <row r="29" spans="1:19" ht="17.25" customHeight="1" thickBot="1">
      <c r="A29" s="162" t="s">
        <v>154</v>
      </c>
      <c r="B29" s="126">
        <f t="shared" si="0"/>
        <v>6.61</v>
      </c>
      <c r="C29" s="77">
        <f t="shared" si="1"/>
        <v>-0.11866666670000001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4"/>
      <c r="R29" s="274"/>
      <c r="S29" s="274"/>
    </row>
    <row r="30" spans="1:19" ht="17.25" customHeight="1" thickBot="1">
      <c r="A30" s="162" t="s">
        <v>225</v>
      </c>
      <c r="B30" s="126">
        <f t="shared" si="0"/>
        <v>5.68</v>
      </c>
      <c r="C30" s="77">
        <f t="shared" si="1"/>
        <v>-0.1610044313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 t="s">
        <v>185</v>
      </c>
      <c r="B31" s="128">
        <f t="shared" si="0"/>
        <v>10.9</v>
      </c>
      <c r="C31" s="78">
        <f t="shared" si="1"/>
        <v>-0.16153846150000001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 t="s">
        <v>72</v>
      </c>
      <c r="B32" s="129">
        <f t="shared" si="0"/>
        <v>13.8</v>
      </c>
      <c r="C32" s="80">
        <f t="shared" si="1"/>
        <v>-0.1320754717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4"/>
      <c r="R32" s="274"/>
      <c r="S32" s="274"/>
    </row>
    <row r="33" spans="1:19" ht="17.25" customHeight="1" thickBot="1">
      <c r="A33" s="162" t="s">
        <v>261</v>
      </c>
      <c r="B33" s="126">
        <f t="shared" si="0"/>
        <v>38.299999999999997</v>
      </c>
      <c r="C33" s="77">
        <f t="shared" si="1"/>
        <v>-0.16557734199999999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4"/>
      <c r="R33" s="274"/>
      <c r="S33" s="274"/>
    </row>
    <row r="34" spans="1:19" ht="17.25" customHeight="1" thickBot="1">
      <c r="A34" s="162" t="s">
        <v>217</v>
      </c>
      <c r="B34" s="126">
        <f t="shared" si="0"/>
        <v>7.76</v>
      </c>
      <c r="C34" s="77">
        <f t="shared" si="1"/>
        <v>-0.1368186874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4"/>
      <c r="R34" s="274"/>
      <c r="S34" s="274"/>
    </row>
    <row r="35" spans="1:19" ht="17.25" customHeight="1">
      <c r="A35" s="162" t="s">
        <v>212</v>
      </c>
      <c r="B35" s="126">
        <f t="shared" si="0"/>
        <v>8.5</v>
      </c>
      <c r="C35" s="77">
        <f t="shared" si="1"/>
        <v>4.4226044200000002E-2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6"/>
      <c r="R35" s="297"/>
      <c r="S35" s="298"/>
    </row>
    <row r="36" spans="1:19" ht="17.25" customHeight="1" thickBot="1">
      <c r="A36" s="130" t="s">
        <v>49</v>
      </c>
      <c r="B36" s="131">
        <f t="shared" si="0"/>
        <v>39001000</v>
      </c>
      <c r="C36" s="79">
        <f t="shared" si="1"/>
        <v>-6.7898284000000003E-2</v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9"/>
      <c r="R36" s="300"/>
      <c r="S36" s="301"/>
    </row>
    <row r="37" spans="1:19" ht="17.25" customHeight="1" thickBot="1">
      <c r="A37" s="132" t="s">
        <v>42</v>
      </c>
      <c r="B37" s="307">
        <v>100000</v>
      </c>
      <c r="C37" s="30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2"/>
      <c r="R37" s="303"/>
      <c r="S37" s="304"/>
    </row>
    <row r="38" spans="1:19" ht="17.25" customHeight="1"/>
    <row r="39" spans="1:19" ht="17.25" customHeight="1" thickBot="1"/>
    <row r="40" spans="1:19" ht="17.25" customHeight="1" thickBot="1">
      <c r="A40" s="248" t="s">
        <v>44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50"/>
      <c r="Q40" s="269"/>
      <c r="R40" s="269"/>
      <c r="S40" s="269"/>
    </row>
    <row r="41" spans="1:19" ht="17.25" customHeight="1" thickBot="1">
      <c r="A41" s="244" t="s">
        <v>292</v>
      </c>
      <c r="B41" s="248" t="s">
        <v>49</v>
      </c>
      <c r="C41" s="250"/>
      <c r="D41" s="248" t="s">
        <v>58</v>
      </c>
      <c r="E41" s="249"/>
      <c r="F41" s="250"/>
      <c r="G41" s="275">
        <f>_xlfn.IFNA(VLOOKUP(B41, 현재가테이블!$B$2:$D$200, 2, FALSE), "-")</f>
        <v>39001000</v>
      </c>
      <c r="H41" s="276"/>
      <c r="I41" s="277"/>
      <c r="J41" s="248" t="s">
        <v>59</v>
      </c>
      <c r="K41" s="249"/>
      <c r="L41" s="250"/>
      <c r="M41" s="278">
        <f>_xlfn.IFNA(VLOOKUP(B41, 현재가테이블!$B$2:$D$200, 3, FALSE), "-")</f>
        <v>-6.7898284000000003E-2</v>
      </c>
      <c r="N41" s="279"/>
      <c r="O41" s="280"/>
      <c r="Q41" s="269"/>
      <c r="R41" s="269"/>
      <c r="S41" s="269"/>
    </row>
    <row r="42" spans="1:19" ht="17.25" customHeight="1" thickBot="1">
      <c r="A42" s="309" t="s">
        <v>55</v>
      </c>
      <c r="B42" s="311" t="str">
        <f>TEXT($G$1, "[$-ko-KR]yyyy-mm-dd(ddd) ") &amp; "오전 00:00"</f>
        <v>2021-06-22(화) 오전 00:00</v>
      </c>
      <c r="C42" s="312"/>
      <c r="D42" s="271" t="str">
        <f>TEXT($G$1, "[$-ko-KR]yyyy-mm-dd(ddd) ") &amp; "오후 14:00"</f>
        <v>2021-06-22(화) 오후 14:00</v>
      </c>
      <c r="E42" s="272"/>
      <c r="F42" s="273"/>
      <c r="G42" s="271" t="str">
        <f>TEXT($G$1, "[$-ko-KR]yyyy-mm-dd(ddd) ") &amp; "오후 19:00"</f>
        <v>2021-06-22(화) 오후 19:00</v>
      </c>
      <c r="H42" s="272"/>
      <c r="I42" s="273"/>
      <c r="J42" s="271" t="str">
        <f>TEXT($G$1, "[$-ko-KR]yyyy-mm-dd(ddd) ") &amp; "오후 21:00"</f>
        <v>2021-06-22(화) 오후 21:00</v>
      </c>
      <c r="K42" s="272"/>
      <c r="L42" s="273"/>
      <c r="M42" s="271" t="str">
        <f>TEXT($G$1+1, "[$-ko-KR]yyyy-mm-dd(ddd) ") &amp; "오전 00:00"</f>
        <v>2021-06-23(수) 오전 00:00</v>
      </c>
      <c r="N42" s="272"/>
      <c r="O42" s="273"/>
      <c r="Q42" s="269"/>
      <c r="R42" s="269"/>
      <c r="S42" s="269"/>
    </row>
    <row r="43" spans="1:19" ht="17.25" customHeight="1" thickBot="1">
      <c r="A43" s="310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5" t="s">
        <v>58</v>
      </c>
      <c r="H43" s="246" t="s">
        <v>293</v>
      </c>
      <c r="I43" s="24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4"/>
      <c r="R43" s="274"/>
      <c r="S43" s="274"/>
    </row>
    <row r="44" spans="1:19" ht="17.25" customHeight="1" thickBot="1">
      <c r="A44" s="161" t="s">
        <v>212</v>
      </c>
      <c r="B44" s="124">
        <v>8.5</v>
      </c>
      <c r="C44" s="76">
        <v>4.4226044200000002E-2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9"/>
      <c r="R44" s="269"/>
      <c r="S44" s="269"/>
    </row>
    <row r="45" spans="1:19" ht="17.25" customHeight="1" thickBot="1">
      <c r="A45" s="162" t="s">
        <v>156</v>
      </c>
      <c r="B45" s="126">
        <v>71.2</v>
      </c>
      <c r="C45" s="77">
        <v>-0.1055276382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9"/>
      <c r="R45" s="269"/>
      <c r="S45" s="269"/>
    </row>
    <row r="46" spans="1:19" ht="17.25" customHeight="1" thickBot="1">
      <c r="A46" s="162" t="s">
        <v>134</v>
      </c>
      <c r="B46" s="126">
        <v>57.5</v>
      </c>
      <c r="C46" s="77">
        <v>-0.1057542768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4"/>
      <c r="R46" s="274"/>
      <c r="S46" s="274"/>
    </row>
    <row r="47" spans="1:19" ht="17.25" customHeight="1" thickBot="1">
      <c r="A47" s="162" t="s">
        <v>154</v>
      </c>
      <c r="B47" s="126">
        <v>6.61</v>
      </c>
      <c r="C47" s="77">
        <v>-0.11866666670000001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4"/>
      <c r="R47" s="274"/>
      <c r="S47" s="274"/>
    </row>
    <row r="48" spans="1:19" ht="17.25" customHeight="1" thickBot="1">
      <c r="A48" s="163" t="s">
        <v>148</v>
      </c>
      <c r="B48" s="128">
        <v>74.8</v>
      </c>
      <c r="C48" s="78">
        <v>-0.12820512819999999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4"/>
      <c r="R48" s="274"/>
      <c r="S48" s="274"/>
    </row>
    <row r="49" spans="1:19" ht="17.25" customHeight="1" thickBot="1">
      <c r="A49" s="162" t="s">
        <v>72</v>
      </c>
      <c r="B49" s="129">
        <v>13.8</v>
      </c>
      <c r="C49" s="80">
        <v>-0.1320754717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4"/>
      <c r="R49" s="274"/>
      <c r="S49" s="274"/>
    </row>
    <row r="50" spans="1:19" ht="17.25" customHeight="1" thickBot="1">
      <c r="A50" s="162" t="s">
        <v>197</v>
      </c>
      <c r="B50" s="126">
        <v>10.3</v>
      </c>
      <c r="C50" s="77">
        <v>-0.13445378150000001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4"/>
      <c r="R50" s="274"/>
      <c r="S50" s="274"/>
    </row>
    <row r="51" spans="1:19" ht="17.25" customHeight="1" thickBot="1">
      <c r="A51" s="162" t="s">
        <v>195</v>
      </c>
      <c r="B51" s="126">
        <v>6.5</v>
      </c>
      <c r="C51" s="77">
        <v>-0.13448735019999999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4"/>
      <c r="R51" s="274"/>
      <c r="S51" s="274"/>
    </row>
    <row r="52" spans="1:19" ht="17.25" customHeight="1" thickBot="1">
      <c r="A52" s="162" t="s">
        <v>152</v>
      </c>
      <c r="B52" s="126">
        <v>13.4</v>
      </c>
      <c r="C52" s="77">
        <v>-0.13548387100000001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217</v>
      </c>
      <c r="B53" s="131">
        <v>7.76</v>
      </c>
      <c r="C53" s="79">
        <v>-0.1368186874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3"/>
      <c r="R53" s="284"/>
      <c r="S53" s="285"/>
    </row>
    <row r="54" spans="1:19" ht="17.25" customHeight="1">
      <c r="A54" s="161" t="s">
        <v>100</v>
      </c>
      <c r="B54" s="124">
        <v>2.93</v>
      </c>
      <c r="C54" s="76">
        <v>-0.14327485379999999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6"/>
      <c r="R54" s="287"/>
      <c r="S54" s="288"/>
    </row>
    <row r="55" spans="1:19" ht="17.25" customHeight="1" thickBot="1">
      <c r="A55" s="162" t="s">
        <v>273</v>
      </c>
      <c r="B55" s="126">
        <v>55.4</v>
      </c>
      <c r="C55" s="77">
        <v>-0.14374033999999999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9"/>
      <c r="R55" s="290"/>
      <c r="S55" s="291"/>
    </row>
    <row r="56" spans="1:19" ht="17.25" customHeight="1" thickBot="1">
      <c r="A56" s="162" t="s">
        <v>259</v>
      </c>
      <c r="B56" s="126">
        <v>53.8</v>
      </c>
      <c r="C56" s="77">
        <v>-0.15275590550000001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4"/>
      <c r="R56" s="274"/>
      <c r="S56" s="274"/>
    </row>
    <row r="57" spans="1:19" ht="17.25" customHeight="1" thickBot="1">
      <c r="A57" s="162" t="s">
        <v>233</v>
      </c>
      <c r="B57" s="126">
        <v>9.5299999999999994</v>
      </c>
      <c r="C57" s="77">
        <v>-0.1566371681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9"/>
      <c r="R57" s="269"/>
      <c r="S57" s="269"/>
    </row>
    <row r="58" spans="1:19" ht="17.25" customHeight="1" thickBot="1">
      <c r="A58" s="163" t="s">
        <v>263</v>
      </c>
      <c r="B58" s="128">
        <v>17.899999999999999</v>
      </c>
      <c r="C58" s="78">
        <v>-0.1596244131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9"/>
      <c r="R58" s="269"/>
      <c r="S58" s="269"/>
    </row>
    <row r="59" spans="1:19" ht="17.25" customHeight="1" thickBot="1">
      <c r="A59" s="162" t="s">
        <v>225</v>
      </c>
      <c r="B59" s="129">
        <v>5.68</v>
      </c>
      <c r="C59" s="80">
        <v>-0.1610044313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4"/>
      <c r="R59" s="274"/>
      <c r="S59" s="274"/>
    </row>
    <row r="60" spans="1:19" ht="17.25" customHeight="1" thickBot="1">
      <c r="A60" s="162" t="s">
        <v>185</v>
      </c>
      <c r="B60" s="126">
        <v>10.9</v>
      </c>
      <c r="C60" s="77">
        <v>-0.16153846150000001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4"/>
      <c r="R60" s="274"/>
      <c r="S60" s="274"/>
    </row>
    <row r="61" spans="1:19" ht="17.25" customHeight="1" thickBot="1">
      <c r="A61" s="162" t="s">
        <v>126</v>
      </c>
      <c r="B61" s="126">
        <v>18.899999999999999</v>
      </c>
      <c r="C61" s="77">
        <v>-0.1637168142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4"/>
      <c r="R61" s="274"/>
      <c r="S61" s="274"/>
    </row>
    <row r="62" spans="1:19" ht="17.25" customHeight="1">
      <c r="A62" s="162" t="s">
        <v>261</v>
      </c>
      <c r="B62" s="126">
        <v>38.299999999999997</v>
      </c>
      <c r="C62" s="77">
        <v>-0.16557734199999999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6"/>
      <c r="R62" s="297"/>
      <c r="S62" s="298"/>
    </row>
    <row r="63" spans="1:19" ht="17.25" customHeight="1" thickBot="1">
      <c r="A63" s="130" t="s">
        <v>167</v>
      </c>
      <c r="B63" s="131">
        <v>56.8</v>
      </c>
      <c r="C63" s="79">
        <v>-0.16715542520000001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9"/>
      <c r="R63" s="300"/>
      <c r="S63" s="301"/>
    </row>
    <row r="64" spans="1:19" ht="17.25" customHeight="1" thickBot="1">
      <c r="A64" s="132" t="s">
        <v>295</v>
      </c>
      <c r="B64" s="307">
        <f>$B$37</f>
        <v>100000</v>
      </c>
      <c r="C64" s="308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02"/>
      <c r="R64" s="303"/>
      <c r="S64" s="304"/>
    </row>
    <row r="65" spans="1:19" ht="17.25" customHeight="1"/>
    <row r="66" spans="1:19" ht="17.25" customHeight="1" thickBot="1"/>
    <row r="67" spans="1:19" ht="17.25" thickBot="1">
      <c r="A67" s="248" t="s">
        <v>45</v>
      </c>
      <c r="B67" s="249"/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50"/>
      <c r="Q67" s="269"/>
      <c r="R67" s="269"/>
      <c r="S67" s="269"/>
    </row>
    <row r="68" spans="1:19" ht="17.25" thickBot="1">
      <c r="A68" s="244" t="s">
        <v>292</v>
      </c>
      <c r="B68" s="248" t="s">
        <v>49</v>
      </c>
      <c r="C68" s="250"/>
      <c r="D68" s="248" t="s">
        <v>58</v>
      </c>
      <c r="E68" s="249"/>
      <c r="F68" s="250"/>
      <c r="G68" s="275">
        <f>_xlfn.IFNA(VLOOKUP(B68, 현재가테이블!$B$2:$D$200, 2, FALSE), "-")</f>
        <v>39001000</v>
      </c>
      <c r="H68" s="276"/>
      <c r="I68" s="277"/>
      <c r="J68" s="248" t="s">
        <v>59</v>
      </c>
      <c r="K68" s="249"/>
      <c r="L68" s="250"/>
      <c r="M68" s="278">
        <f>_xlfn.IFNA(VLOOKUP(B68, 현재가테이블!$B$2:$D$200, 3, FALSE), "-")</f>
        <v>-6.7898284000000003E-2</v>
      </c>
      <c r="N68" s="279"/>
      <c r="O68" s="280"/>
      <c r="Q68" s="269"/>
      <c r="R68" s="269"/>
      <c r="S68" s="269"/>
    </row>
    <row r="69" spans="1:19" ht="17.25" thickBot="1">
      <c r="A69" s="309" t="s">
        <v>55</v>
      </c>
      <c r="B69" s="311" t="str">
        <f>TEXT($G$1, "[$-ko-KR]yyyy-mm-dd(ddd) ") &amp; "오전 00:00"</f>
        <v>2021-06-22(화) 오전 00:00</v>
      </c>
      <c r="C69" s="312"/>
      <c r="D69" s="271" t="str">
        <f>TEXT($G$1, "[$-ko-KR]yyyy-mm-dd(ddd) ") &amp; "오후 14:00"</f>
        <v>2021-06-22(화) 오후 14:00</v>
      </c>
      <c r="E69" s="272"/>
      <c r="F69" s="273"/>
      <c r="G69" s="271" t="str">
        <f>TEXT($G$1, "[$-ko-KR]yyyy-mm-dd(ddd) ") &amp; "오후 19:00"</f>
        <v>2021-06-22(화) 오후 19:00</v>
      </c>
      <c r="H69" s="272"/>
      <c r="I69" s="273"/>
      <c r="J69" s="271" t="str">
        <f>TEXT($G$1, "[$-ko-KR]yyyy-mm-dd(ddd) ") &amp; "오후 21:00"</f>
        <v>2021-06-22(화) 오후 21:00</v>
      </c>
      <c r="K69" s="272"/>
      <c r="L69" s="273"/>
      <c r="M69" s="271" t="str">
        <f>TEXT($G$1+1, "[$-ko-KR]yyyy-mm-dd(ddd) ") &amp; "오전 00:00"</f>
        <v>2021-06-23(수) 오전 00:00</v>
      </c>
      <c r="N69" s="272"/>
      <c r="O69" s="273"/>
      <c r="Q69" s="269"/>
      <c r="R69" s="269"/>
      <c r="S69" s="269"/>
    </row>
    <row r="70" spans="1:19" ht="17.25" thickBot="1">
      <c r="A70" s="310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5" t="s">
        <v>58</v>
      </c>
      <c r="H70" s="246" t="s">
        <v>293</v>
      </c>
      <c r="I70" s="24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4"/>
      <c r="R70" s="274"/>
      <c r="S70" s="274"/>
    </row>
    <row r="71" spans="1:19" ht="17.25" thickBot="1">
      <c r="A71" s="161" t="s">
        <v>251</v>
      </c>
      <c r="B71" s="124">
        <v>121</v>
      </c>
      <c r="C71" s="76">
        <v>-3.9682539699999998E-2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9"/>
      <c r="R71" s="269"/>
      <c r="S71" s="269"/>
    </row>
    <row r="72" spans="1:19" ht="17.25" thickBot="1">
      <c r="A72" s="162" t="s">
        <v>142</v>
      </c>
      <c r="B72" s="126">
        <v>647</v>
      </c>
      <c r="C72" s="77">
        <v>-6.5028901700000002E-2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9"/>
      <c r="R72" s="269"/>
      <c r="S72" s="269"/>
    </row>
    <row r="73" spans="1:19" ht="17.25" thickBot="1">
      <c r="A73" s="162" t="s">
        <v>51</v>
      </c>
      <c r="B73" s="126">
        <v>315</v>
      </c>
      <c r="C73" s="77">
        <v>-9.7421203400000003E-2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4"/>
      <c r="R73" s="274"/>
      <c r="S73" s="274"/>
    </row>
    <row r="74" spans="1:19" ht="17.25" thickBot="1">
      <c r="A74" s="162" t="s">
        <v>120</v>
      </c>
      <c r="B74" s="126">
        <v>112</v>
      </c>
      <c r="C74" s="77">
        <v>-0.104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4"/>
      <c r="R74" s="274"/>
      <c r="S74" s="274"/>
    </row>
    <row r="75" spans="1:19" ht="17.25" thickBot="1">
      <c r="A75" s="163" t="s">
        <v>128</v>
      </c>
      <c r="B75" s="128">
        <v>238</v>
      </c>
      <c r="C75" s="78">
        <v>-0.1052631579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4"/>
      <c r="R75" s="274"/>
      <c r="S75" s="274"/>
    </row>
    <row r="76" spans="1:19" ht="17.25" thickBot="1">
      <c r="A76" s="162" t="s">
        <v>80</v>
      </c>
      <c r="B76" s="129">
        <v>632</v>
      </c>
      <c r="C76" s="80">
        <v>-0.10734463280000001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4"/>
      <c r="R76" s="274"/>
      <c r="S76" s="274"/>
    </row>
    <row r="77" spans="1:19" ht="17.25" thickBot="1">
      <c r="A77" s="162" t="s">
        <v>92</v>
      </c>
      <c r="B77" s="126">
        <v>807</v>
      </c>
      <c r="C77" s="77">
        <v>-0.1131868132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4"/>
      <c r="R77" s="274"/>
      <c r="S77" s="274"/>
    </row>
    <row r="78" spans="1:19" ht="17.25" thickBot="1">
      <c r="A78" s="162" t="s">
        <v>110</v>
      </c>
      <c r="B78" s="126">
        <v>998</v>
      </c>
      <c r="C78" s="77">
        <v>-0.1168141593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4"/>
      <c r="R78" s="274"/>
      <c r="S78" s="274"/>
    </row>
    <row r="79" spans="1:19" ht="17.25" thickBot="1">
      <c r="A79" s="162" t="s">
        <v>132</v>
      </c>
      <c r="B79" s="126">
        <v>101</v>
      </c>
      <c r="C79" s="77">
        <v>-0.12173913040000001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200</v>
      </c>
      <c r="C80" s="79">
        <v>-0.1228070175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3"/>
      <c r="R80" s="284"/>
      <c r="S80" s="285"/>
    </row>
    <row r="81" spans="1:19">
      <c r="A81" s="161" t="s">
        <v>88</v>
      </c>
      <c r="B81" s="124">
        <v>295</v>
      </c>
      <c r="C81" s="76">
        <v>-0.1246290801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6"/>
      <c r="R81" s="287"/>
      <c r="S81" s="288"/>
    </row>
    <row r="82" spans="1:19" ht="17.25" thickBot="1">
      <c r="A82" s="162" t="s">
        <v>165</v>
      </c>
      <c r="B82" s="126">
        <v>840</v>
      </c>
      <c r="C82" s="77">
        <v>-0.13133402280000001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9"/>
      <c r="R82" s="290"/>
      <c r="S82" s="291"/>
    </row>
    <row r="83" spans="1:19" ht="17.25" thickBot="1">
      <c r="A83" s="162" t="s">
        <v>104</v>
      </c>
      <c r="B83" s="126">
        <v>845</v>
      </c>
      <c r="C83" s="77">
        <v>-0.1351074719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4"/>
      <c r="R83" s="274"/>
      <c r="S83" s="274"/>
    </row>
    <row r="84" spans="1:19" ht="17.25" thickBot="1">
      <c r="A84" s="162" t="s">
        <v>253</v>
      </c>
      <c r="B84" s="126">
        <v>298</v>
      </c>
      <c r="C84" s="77">
        <v>-0.13623188410000001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9"/>
      <c r="R84" s="269"/>
      <c r="S84" s="269"/>
    </row>
    <row r="85" spans="1:19" ht="17.25" thickBot="1">
      <c r="A85" s="163" t="s">
        <v>61</v>
      </c>
      <c r="B85" s="128">
        <v>634</v>
      </c>
      <c r="C85" s="78">
        <v>-0.136239782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9"/>
      <c r="R85" s="269"/>
      <c r="S85" s="269"/>
    </row>
    <row r="86" spans="1:19" ht="17.25" thickBot="1">
      <c r="A86" s="162" t="s">
        <v>57</v>
      </c>
      <c r="B86" s="129">
        <v>145</v>
      </c>
      <c r="C86" s="80">
        <v>-0.1369047619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4"/>
      <c r="R86" s="274"/>
      <c r="S86" s="274"/>
    </row>
    <row r="87" spans="1:19" ht="17.25" thickBot="1">
      <c r="A87" s="162" t="s">
        <v>106</v>
      </c>
      <c r="B87" s="126">
        <v>802</v>
      </c>
      <c r="C87" s="77">
        <v>-0.13763440860000001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4"/>
      <c r="R87" s="274"/>
      <c r="S87" s="274"/>
    </row>
    <row r="88" spans="1:19" ht="17.25" thickBot="1">
      <c r="A88" s="162" t="s">
        <v>181</v>
      </c>
      <c r="B88" s="126">
        <v>162</v>
      </c>
      <c r="C88" s="77">
        <v>-0.13829787230000001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4"/>
      <c r="R88" s="274"/>
      <c r="S88" s="274"/>
    </row>
    <row r="89" spans="1:19">
      <c r="A89" s="162" t="s">
        <v>265</v>
      </c>
      <c r="B89" s="126">
        <v>269</v>
      </c>
      <c r="C89" s="77">
        <v>-0.14057507990000001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6"/>
      <c r="R89" s="297"/>
      <c r="S89" s="298"/>
    </row>
    <row r="90" spans="1:19" ht="17.25" thickBot="1">
      <c r="A90" s="130" t="s">
        <v>136</v>
      </c>
      <c r="B90" s="131">
        <v>103</v>
      </c>
      <c r="C90" s="79">
        <v>-0.1416666667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9"/>
      <c r="R90" s="300"/>
      <c r="S90" s="301"/>
    </row>
    <row r="91" spans="1:19" ht="17.25" thickBot="1">
      <c r="A91" s="132" t="s">
        <v>295</v>
      </c>
      <c r="B91" s="307">
        <f>$B$37</f>
        <v>100000</v>
      </c>
      <c r="C91" s="308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02"/>
      <c r="R91" s="303"/>
      <c r="S91" s="304"/>
    </row>
    <row r="93" spans="1:19" ht="17.25" thickBot="1"/>
    <row r="94" spans="1:19" ht="17.25" thickBot="1">
      <c r="A94" s="248" t="s">
        <v>46</v>
      </c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50"/>
      <c r="Q94" s="269"/>
      <c r="R94" s="269"/>
      <c r="S94" s="269"/>
    </row>
    <row r="95" spans="1:19" ht="17.25" thickBot="1">
      <c r="A95" s="244" t="s">
        <v>292</v>
      </c>
      <c r="B95" s="248" t="s">
        <v>49</v>
      </c>
      <c r="C95" s="250"/>
      <c r="D95" s="248" t="s">
        <v>58</v>
      </c>
      <c r="E95" s="249"/>
      <c r="F95" s="250"/>
      <c r="G95" s="275">
        <f>_xlfn.IFNA(VLOOKUP(B95, 현재가테이블!$B$2:$D$200, 2, FALSE), "-")</f>
        <v>39001000</v>
      </c>
      <c r="H95" s="276"/>
      <c r="I95" s="277"/>
      <c r="J95" s="248" t="s">
        <v>59</v>
      </c>
      <c r="K95" s="249"/>
      <c r="L95" s="250"/>
      <c r="M95" s="278">
        <f>_xlfn.IFNA(VLOOKUP(B95, 현재가테이블!$B$2:$D$200, 3, FALSE), "-")</f>
        <v>-6.7898284000000003E-2</v>
      </c>
      <c r="N95" s="279"/>
      <c r="O95" s="280"/>
      <c r="Q95" s="269"/>
      <c r="R95" s="269"/>
      <c r="S95" s="269"/>
    </row>
    <row r="96" spans="1:19" ht="17.25" thickBot="1">
      <c r="A96" s="309" t="s">
        <v>55</v>
      </c>
      <c r="B96" s="311" t="str">
        <f>TEXT($G$1, "[$-ko-KR]yyyy-mm-dd(ddd) ") &amp; "오전 00:00"</f>
        <v>2021-06-22(화) 오전 00:00</v>
      </c>
      <c r="C96" s="312"/>
      <c r="D96" s="271" t="str">
        <f>TEXT($G$1, "[$-ko-KR]yyyy-mm-dd(ddd) ") &amp; "오후 14:00"</f>
        <v>2021-06-22(화) 오후 14:00</v>
      </c>
      <c r="E96" s="272"/>
      <c r="F96" s="273"/>
      <c r="G96" s="271" t="str">
        <f>TEXT($G$1, "[$-ko-KR]yyyy-mm-dd(ddd) ") &amp; "오후 19:00"</f>
        <v>2021-06-22(화) 오후 19:00</v>
      </c>
      <c r="H96" s="272"/>
      <c r="I96" s="273"/>
      <c r="J96" s="271" t="str">
        <f>TEXT($G$1, "[$-ko-KR]yyyy-mm-dd(ddd) ") &amp; "오후 21:00"</f>
        <v>2021-06-22(화) 오후 21:00</v>
      </c>
      <c r="K96" s="272"/>
      <c r="L96" s="273"/>
      <c r="M96" s="271" t="str">
        <f>TEXT($G$1+1, "[$-ko-KR]yyyy-mm-dd(ddd) ") &amp; "오전 00:00"</f>
        <v>2021-06-23(수) 오전 00:00</v>
      </c>
      <c r="N96" s="272"/>
      <c r="O96" s="273"/>
      <c r="Q96" s="269"/>
      <c r="R96" s="269"/>
      <c r="S96" s="269"/>
    </row>
    <row r="97" spans="1:19" ht="17.25" thickBot="1">
      <c r="A97" s="310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5" t="s">
        <v>58</v>
      </c>
      <c r="H97" s="246" t="s">
        <v>293</v>
      </c>
      <c r="I97" s="24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4"/>
      <c r="R97" s="274"/>
      <c r="S97" s="274"/>
    </row>
    <row r="98" spans="1:19" ht="17.25" thickBot="1">
      <c r="A98" s="161" t="s">
        <v>212</v>
      </c>
      <c r="B98" s="124">
        <v>8.5</v>
      </c>
      <c r="C98" s="76">
        <v>4.4226044200000002E-2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9"/>
      <c r="R98" s="269"/>
      <c r="S98" s="269"/>
    </row>
    <row r="99" spans="1:19" ht="17.25" thickBot="1">
      <c r="A99" s="162" t="s">
        <v>251</v>
      </c>
      <c r="B99" s="126">
        <v>121</v>
      </c>
      <c r="C99" s="77">
        <v>-3.9682539699999998E-2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9"/>
      <c r="R99" s="269"/>
      <c r="S99" s="269"/>
    </row>
    <row r="100" spans="1:19" ht="17.25" thickBot="1">
      <c r="A100" s="162" t="s">
        <v>150</v>
      </c>
      <c r="B100" s="126">
        <v>2470</v>
      </c>
      <c r="C100" s="77">
        <v>-4.4487427500000003E-2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4"/>
      <c r="R100" s="274"/>
      <c r="S100" s="274"/>
    </row>
    <row r="101" spans="1:19" ht="17.25" thickBot="1">
      <c r="A101" s="162" t="s">
        <v>189</v>
      </c>
      <c r="B101" s="126">
        <v>47580</v>
      </c>
      <c r="C101" s="77">
        <v>-6.3385826800000003E-2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4"/>
      <c r="R101" s="274"/>
      <c r="S101" s="274"/>
    </row>
    <row r="102" spans="1:19" ht="17.25" thickBot="1">
      <c r="A102" s="163" t="s">
        <v>142</v>
      </c>
      <c r="B102" s="128">
        <v>647</v>
      </c>
      <c r="C102" s="78">
        <v>-6.5028901700000002E-2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4"/>
      <c r="R102" s="274"/>
      <c r="S102" s="274"/>
    </row>
    <row r="103" spans="1:19" ht="17.25" thickBot="1">
      <c r="A103" s="162" t="s">
        <v>49</v>
      </c>
      <c r="B103" s="129">
        <v>39001000</v>
      </c>
      <c r="C103" s="80">
        <v>-6.7898284000000003E-2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4"/>
      <c r="R103" s="274"/>
      <c r="S103" s="274"/>
    </row>
    <row r="104" spans="1:19" ht="17.25" thickBot="1">
      <c r="A104" s="162" t="s">
        <v>84</v>
      </c>
      <c r="B104" s="126">
        <v>1555</v>
      </c>
      <c r="C104" s="77">
        <v>-7.1641790999999996E-2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4"/>
      <c r="R104" s="274"/>
      <c r="S104" s="274"/>
    </row>
    <row r="105" spans="1:19" ht="17.25" thickBot="1">
      <c r="A105" s="162" t="s">
        <v>163</v>
      </c>
      <c r="B105" s="126">
        <v>19310</v>
      </c>
      <c r="C105" s="77">
        <v>-8.5700757599999997E-2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4"/>
      <c r="R105" s="274"/>
      <c r="S105" s="274"/>
    </row>
    <row r="106" spans="1:19" ht="17.25" thickBot="1">
      <c r="A106" s="162" t="s">
        <v>51</v>
      </c>
      <c r="B106" s="126">
        <v>315</v>
      </c>
      <c r="C106" s="77">
        <v>-9.7421203400000003E-2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98</v>
      </c>
      <c r="B107" s="131">
        <v>3260</v>
      </c>
      <c r="C107" s="79">
        <v>-9.8201936399999995E-2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3"/>
      <c r="R107" s="284"/>
      <c r="S107" s="285"/>
    </row>
    <row r="108" spans="1:19">
      <c r="A108" s="161" t="s">
        <v>96</v>
      </c>
      <c r="B108" s="124">
        <v>2373000</v>
      </c>
      <c r="C108" s="76">
        <v>-0.1001137656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6"/>
      <c r="R108" s="287"/>
      <c r="S108" s="288"/>
    </row>
    <row r="109" spans="1:19" ht="17.25" thickBot="1">
      <c r="A109" s="162" t="s">
        <v>74</v>
      </c>
      <c r="B109" s="126">
        <v>12670</v>
      </c>
      <c r="C109" s="77">
        <v>-0.1014184397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9"/>
      <c r="R109" s="290"/>
      <c r="S109" s="291"/>
    </row>
    <row r="110" spans="1:19" ht="17.25" thickBot="1">
      <c r="A110" s="162" t="s">
        <v>120</v>
      </c>
      <c r="B110" s="126">
        <v>112</v>
      </c>
      <c r="C110" s="77">
        <v>-0.104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4"/>
      <c r="R110" s="274"/>
      <c r="S110" s="274"/>
    </row>
    <row r="111" spans="1:19" ht="17.25" thickBot="1">
      <c r="A111" s="162" t="s">
        <v>78</v>
      </c>
      <c r="B111" s="126">
        <v>586000</v>
      </c>
      <c r="C111" s="77">
        <v>-0.1050702505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9"/>
      <c r="R111" s="269"/>
      <c r="S111" s="269"/>
    </row>
    <row r="112" spans="1:19" ht="17.25" thickBot="1">
      <c r="A112" s="163" t="s">
        <v>128</v>
      </c>
      <c r="B112" s="128">
        <v>238</v>
      </c>
      <c r="C112" s="78">
        <v>-0.1052631579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9"/>
      <c r="R112" s="269"/>
      <c r="S112" s="269"/>
    </row>
    <row r="113" spans="1:19" ht="17.25" thickBot="1">
      <c r="A113" s="162" t="s">
        <v>156</v>
      </c>
      <c r="B113" s="129">
        <v>71.2</v>
      </c>
      <c r="C113" s="80">
        <v>-0.1055276382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4"/>
      <c r="R113" s="274"/>
      <c r="S113" s="274"/>
    </row>
    <row r="114" spans="1:19" ht="17.25" thickBot="1">
      <c r="A114" s="162" t="s">
        <v>134</v>
      </c>
      <c r="B114" s="126">
        <v>57.5</v>
      </c>
      <c r="C114" s="77">
        <v>-0.1057542768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4"/>
      <c r="R114" s="274"/>
      <c r="S114" s="274"/>
    </row>
    <row r="115" spans="1:19" ht="17.25" thickBot="1">
      <c r="A115" s="162" t="s">
        <v>80</v>
      </c>
      <c r="B115" s="126">
        <v>632</v>
      </c>
      <c r="C115" s="77">
        <v>-0.10734463280000001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4"/>
      <c r="R115" s="274"/>
      <c r="S115" s="274"/>
    </row>
    <row r="116" spans="1:19">
      <c r="A116" s="162" t="s">
        <v>160</v>
      </c>
      <c r="B116" s="126">
        <v>1310</v>
      </c>
      <c r="C116" s="77">
        <v>-0.1088435374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6"/>
      <c r="R116" s="297"/>
      <c r="S116" s="298"/>
    </row>
    <row r="117" spans="1:19" ht="17.25" thickBot="1">
      <c r="A117" s="130" t="s">
        <v>102</v>
      </c>
      <c r="B117" s="131">
        <v>53250</v>
      </c>
      <c r="C117" s="79">
        <v>-0.11072144289999999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9"/>
      <c r="R117" s="300"/>
      <c r="S117" s="301"/>
    </row>
    <row r="118" spans="1:19" ht="17.25" thickBot="1">
      <c r="A118" s="132" t="s">
        <v>295</v>
      </c>
      <c r="B118" s="307">
        <f>$B$37</f>
        <v>100000</v>
      </c>
      <c r="C118" s="308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02"/>
      <c r="R118" s="303"/>
      <c r="S118" s="304"/>
    </row>
    <row r="120" spans="1:19" ht="17.25" thickBot="1"/>
    <row r="121" spans="1:19" ht="17.25" thickBot="1">
      <c r="A121" s="248" t="s">
        <v>283</v>
      </c>
      <c r="B121" s="249"/>
      <c r="C121" s="249"/>
      <c r="D121" s="249"/>
      <c r="E121" s="249"/>
      <c r="F121" s="249"/>
      <c r="G121" s="249"/>
      <c r="H121" s="249"/>
      <c r="I121" s="249"/>
      <c r="J121" s="249"/>
      <c r="K121" s="249"/>
      <c r="L121" s="249"/>
      <c r="M121" s="249"/>
      <c r="N121" s="249"/>
      <c r="O121" s="250"/>
      <c r="Q121" s="269"/>
      <c r="R121" s="269"/>
      <c r="S121" s="269"/>
    </row>
    <row r="122" spans="1:19" ht="17.25" thickBot="1">
      <c r="A122" s="244" t="s">
        <v>292</v>
      </c>
      <c r="B122" s="248" t="s">
        <v>49</v>
      </c>
      <c r="C122" s="250"/>
      <c r="D122" s="248" t="s">
        <v>58</v>
      </c>
      <c r="E122" s="249"/>
      <c r="F122" s="250"/>
      <c r="G122" s="275">
        <f>_xlfn.IFNA(VLOOKUP(B122, 현재가테이블!$B$2:$D$200, 2, FALSE), "-")</f>
        <v>39001000</v>
      </c>
      <c r="H122" s="276"/>
      <c r="I122" s="277"/>
      <c r="J122" s="248" t="s">
        <v>59</v>
      </c>
      <c r="K122" s="249"/>
      <c r="L122" s="250"/>
      <c r="M122" s="278">
        <f>_xlfn.IFNA(VLOOKUP(B122, 현재가테이블!$B$2:$D$200, 3, FALSE), "-")</f>
        <v>-6.7898284000000003E-2</v>
      </c>
      <c r="N122" s="279"/>
      <c r="O122" s="280"/>
      <c r="Q122" s="269"/>
      <c r="R122" s="269"/>
      <c r="S122" s="269"/>
    </row>
    <row r="123" spans="1:19" ht="17.25" thickBot="1">
      <c r="A123" s="309" t="s">
        <v>55</v>
      </c>
      <c r="B123" s="311" t="str">
        <f>TEXT($G$1, "[$-ko-KR]yyyy-mm-dd(ddd) ") &amp; "오전 00:00"</f>
        <v>2021-06-22(화) 오전 00:00</v>
      </c>
      <c r="C123" s="312"/>
      <c r="D123" s="271" t="str">
        <f>TEXT($G$1, "[$-ko-KR]yyyy-mm-dd(ddd) ") &amp; "오후 14:00"</f>
        <v>2021-06-22(화) 오후 14:00</v>
      </c>
      <c r="E123" s="272"/>
      <c r="F123" s="273"/>
      <c r="G123" s="271" t="str">
        <f>TEXT($G$1, "[$-ko-KR]yyyy-mm-dd(ddd) ") &amp; "오후 19:00"</f>
        <v>2021-06-22(화) 오후 19:00</v>
      </c>
      <c r="H123" s="272"/>
      <c r="I123" s="273"/>
      <c r="J123" s="271" t="str">
        <f>TEXT($G$1, "[$-ko-KR]yyyy-mm-dd(ddd) ") &amp; "오후 21:00"</f>
        <v>2021-06-22(화) 오후 21:00</v>
      </c>
      <c r="K123" s="272"/>
      <c r="L123" s="273"/>
      <c r="M123" s="271" t="str">
        <f>TEXT($G$1+1, "[$-ko-KR]yyyy-mm-dd(ddd) ") &amp; "오전 00:00"</f>
        <v>2021-06-23(수) 오전 00:00</v>
      </c>
      <c r="N123" s="272"/>
      <c r="O123" s="273"/>
      <c r="Q123" s="269"/>
      <c r="R123" s="269"/>
      <c r="S123" s="269"/>
    </row>
    <row r="124" spans="1:19" ht="17.25" thickBot="1">
      <c r="A124" s="310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5" t="s">
        <v>58</v>
      </c>
      <c r="H124" s="246" t="s">
        <v>293</v>
      </c>
      <c r="I124" s="24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4"/>
      <c r="R124" s="274"/>
      <c r="S124" s="274"/>
    </row>
    <row r="125" spans="1:19" ht="17.25" thickBot="1">
      <c r="A125" s="161" t="s">
        <v>185</v>
      </c>
      <c r="B125" s="124">
        <v>10.9</v>
      </c>
      <c r="C125" s="76">
        <v>-0.16153846150000001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9"/>
      <c r="R125" s="269"/>
      <c r="S125" s="269"/>
    </row>
    <row r="126" spans="1:19" ht="17.25" thickBot="1">
      <c r="A126" s="162" t="s">
        <v>126</v>
      </c>
      <c r="B126" s="126">
        <v>18.899999999999999</v>
      </c>
      <c r="C126" s="77">
        <v>-0.1637168142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9"/>
      <c r="R126" s="269"/>
      <c r="S126" s="269"/>
    </row>
    <row r="127" spans="1:19" ht="17.25" thickBot="1">
      <c r="A127" s="162" t="s">
        <v>261</v>
      </c>
      <c r="B127" s="126">
        <v>38.299999999999997</v>
      </c>
      <c r="C127" s="77">
        <v>-0.16557734199999999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4"/>
      <c r="R127" s="274"/>
      <c r="S127" s="274"/>
    </row>
    <row r="128" spans="1:19" ht="17.25" thickBot="1">
      <c r="A128" s="162" t="s">
        <v>167</v>
      </c>
      <c r="B128" s="126">
        <v>56.8</v>
      </c>
      <c r="C128" s="77">
        <v>-0.16715542520000001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4"/>
      <c r="R128" s="274"/>
      <c r="S128" s="274"/>
    </row>
    <row r="129" spans="1:19" ht="17.25" thickBot="1">
      <c r="A129" s="163" t="s">
        <v>65</v>
      </c>
      <c r="B129" s="128">
        <v>23.2</v>
      </c>
      <c r="C129" s="78">
        <v>-0.16845878140000001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4"/>
      <c r="R129" s="274"/>
      <c r="S129" s="274"/>
    </row>
    <row r="130" spans="1:19" ht="17.25" thickBot="1">
      <c r="A130" s="162" t="s">
        <v>171</v>
      </c>
      <c r="B130" s="129">
        <v>2.79</v>
      </c>
      <c r="C130" s="80">
        <v>-0.16964285709999999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4"/>
      <c r="R130" s="274"/>
      <c r="S130" s="274"/>
    </row>
    <row r="131" spans="1:19" ht="17.25" thickBot="1">
      <c r="A131" s="162" t="s">
        <v>246</v>
      </c>
      <c r="B131" s="126">
        <v>34.200000000000003</v>
      </c>
      <c r="C131" s="77">
        <v>-0.1778846154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4"/>
      <c r="R131" s="274"/>
      <c r="S131" s="274"/>
    </row>
    <row r="132" spans="1:19" ht="17.25" thickBot="1">
      <c r="A132" s="162" t="s">
        <v>229</v>
      </c>
      <c r="B132" s="126">
        <v>73.900000000000006</v>
      </c>
      <c r="C132" s="77">
        <v>-0.17888888889999999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4"/>
      <c r="R132" s="274"/>
      <c r="S132" s="274"/>
    </row>
    <row r="133" spans="1:19" ht="17.25" thickBot="1">
      <c r="A133" s="162" t="s">
        <v>122</v>
      </c>
      <c r="B133" s="126">
        <v>11.7</v>
      </c>
      <c r="C133" s="77">
        <v>-0.18181818180000001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173</v>
      </c>
      <c r="B134" s="131">
        <v>79.099999999999994</v>
      </c>
      <c r="C134" s="79">
        <v>-0.18788501029999999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3"/>
      <c r="R134" s="284"/>
      <c r="S134" s="285"/>
    </row>
    <row r="135" spans="1:19">
      <c r="A135" s="161" t="s">
        <v>210</v>
      </c>
      <c r="B135" s="124">
        <v>37.200000000000003</v>
      </c>
      <c r="C135" s="76">
        <v>-0.19827586210000001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6"/>
      <c r="R135" s="287"/>
      <c r="S135" s="288"/>
    </row>
    <row r="136" spans="1:19" ht="17.25" thickBot="1">
      <c r="A136" s="162" t="s">
        <v>208</v>
      </c>
      <c r="B136" s="126">
        <v>64.900000000000006</v>
      </c>
      <c r="C136" s="77">
        <v>-0.20270270269999999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9"/>
      <c r="R136" s="290"/>
      <c r="S136" s="291"/>
    </row>
    <row r="137" spans="1:19" ht="17.25" thickBot="1">
      <c r="A137" s="162" t="s">
        <v>219</v>
      </c>
      <c r="B137" s="126">
        <v>6.65</v>
      </c>
      <c r="C137" s="77">
        <v>-0.2054958184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4"/>
      <c r="R137" s="274"/>
      <c r="S137" s="274"/>
    </row>
    <row r="138" spans="1:19" ht="17.25" thickBot="1">
      <c r="A138" s="162" t="s">
        <v>112</v>
      </c>
      <c r="B138" s="126">
        <v>84.2</v>
      </c>
      <c r="C138" s="77">
        <v>-0.20566037740000001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9"/>
      <c r="R138" s="269"/>
      <c r="S138" s="269"/>
    </row>
    <row r="139" spans="1:19" ht="17.25" thickBot="1">
      <c r="A139" s="163" t="s">
        <v>201</v>
      </c>
      <c r="B139" s="128">
        <v>53</v>
      </c>
      <c r="C139" s="78">
        <v>-0.2065868263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9"/>
      <c r="R139" s="269"/>
      <c r="S139" s="269"/>
    </row>
    <row r="140" spans="1:19" ht="17.25" thickBot="1">
      <c r="A140" s="162" t="s">
        <v>255</v>
      </c>
      <c r="B140" s="129">
        <v>34.9</v>
      </c>
      <c r="C140" s="80">
        <v>-0.2068181818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4"/>
      <c r="R140" s="274"/>
      <c r="S140" s="274"/>
    </row>
    <row r="141" spans="1:19" ht="17.25" thickBot="1">
      <c r="A141" s="162" t="s">
        <v>248</v>
      </c>
      <c r="B141" s="126">
        <v>54</v>
      </c>
      <c r="C141" s="77">
        <v>-0.21167883209999999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4"/>
      <c r="R141" s="274"/>
      <c r="S141" s="274"/>
    </row>
    <row r="142" spans="1:19" ht="17.25" thickBot="1">
      <c r="A142" s="162" t="s">
        <v>277</v>
      </c>
      <c r="B142" s="126">
        <v>41.6</v>
      </c>
      <c r="C142" s="77">
        <v>-0.21361058599999999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4"/>
      <c r="R142" s="274"/>
      <c r="S142" s="274"/>
    </row>
    <row r="143" spans="1:19">
      <c r="A143" s="162" t="s">
        <v>227</v>
      </c>
      <c r="B143" s="126">
        <v>59.2</v>
      </c>
      <c r="C143" s="77">
        <v>-0.2169312169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6"/>
      <c r="R143" s="297"/>
      <c r="S143" s="298"/>
    </row>
    <row r="144" spans="1:19" ht="17.25" thickBot="1">
      <c r="A144" s="130" t="s">
        <v>236</v>
      </c>
      <c r="B144" s="131">
        <v>71.2</v>
      </c>
      <c r="C144" s="79">
        <v>-0.2311015119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9"/>
      <c r="R144" s="300"/>
      <c r="S144" s="301"/>
    </row>
    <row r="145" spans="1:19" ht="17.25" thickBot="1">
      <c r="A145" s="132" t="s">
        <v>295</v>
      </c>
      <c r="B145" s="307">
        <f>$B$37</f>
        <v>100000</v>
      </c>
      <c r="C145" s="308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02"/>
      <c r="R145" s="303"/>
      <c r="S145" s="304"/>
    </row>
    <row r="147" spans="1:19" ht="17.25" thickBot="1"/>
    <row r="148" spans="1:19" ht="17.25" thickBot="1">
      <c r="A148" s="248" t="s">
        <v>284</v>
      </c>
      <c r="B148" s="249"/>
      <c r="C148" s="249"/>
      <c r="D148" s="249"/>
      <c r="E148" s="249"/>
      <c r="F148" s="249"/>
      <c r="G148" s="249"/>
      <c r="H148" s="249"/>
      <c r="I148" s="249"/>
      <c r="J148" s="249"/>
      <c r="K148" s="249"/>
      <c r="L148" s="249"/>
      <c r="M148" s="249"/>
      <c r="N148" s="249"/>
      <c r="O148" s="250"/>
      <c r="Q148" s="269"/>
      <c r="R148" s="269"/>
      <c r="S148" s="269"/>
    </row>
    <row r="149" spans="1:19" ht="17.25" thickBot="1">
      <c r="A149" s="244" t="s">
        <v>292</v>
      </c>
      <c r="B149" s="248" t="s">
        <v>49</v>
      </c>
      <c r="C149" s="250"/>
      <c r="D149" s="248" t="s">
        <v>58</v>
      </c>
      <c r="E149" s="249"/>
      <c r="F149" s="250"/>
      <c r="G149" s="275">
        <f>_xlfn.IFNA(VLOOKUP(B149, 현재가테이블!$B$2:$D$200, 2, FALSE), "-")</f>
        <v>39001000</v>
      </c>
      <c r="H149" s="276"/>
      <c r="I149" s="277"/>
      <c r="J149" s="248" t="s">
        <v>59</v>
      </c>
      <c r="K149" s="249"/>
      <c r="L149" s="250"/>
      <c r="M149" s="278">
        <f>_xlfn.IFNA(VLOOKUP(B149, 현재가테이블!$B$2:$D$200, 3, FALSE), "-")</f>
        <v>-6.7898284000000003E-2</v>
      </c>
      <c r="N149" s="279"/>
      <c r="O149" s="280"/>
      <c r="Q149" s="269"/>
      <c r="R149" s="269"/>
      <c r="S149" s="269"/>
    </row>
    <row r="150" spans="1:19" ht="17.25" thickBot="1">
      <c r="A150" s="309" t="s">
        <v>55</v>
      </c>
      <c r="B150" s="311" t="str">
        <f>TEXT($G$1, "[$-ko-KR]yyyy-mm-dd(ddd) ") &amp; "오전 00:00"</f>
        <v>2021-06-22(화) 오전 00:00</v>
      </c>
      <c r="C150" s="312"/>
      <c r="D150" s="271" t="str">
        <f>TEXT($G$1, "[$-ko-KR]yyyy-mm-dd(ddd) ") &amp; "오후 14:00"</f>
        <v>2021-06-22(화) 오후 14:00</v>
      </c>
      <c r="E150" s="272"/>
      <c r="F150" s="273"/>
      <c r="G150" s="271" t="str">
        <f>TEXT($G$1, "[$-ko-KR]yyyy-mm-dd(ddd) ") &amp; "오후 19:00"</f>
        <v>2021-06-22(화) 오후 19:00</v>
      </c>
      <c r="H150" s="272"/>
      <c r="I150" s="273"/>
      <c r="J150" s="271" t="str">
        <f>TEXT($G$1, "[$-ko-KR]yyyy-mm-dd(ddd) ") &amp; "오후 21:00"</f>
        <v>2021-06-22(화) 오후 21:00</v>
      </c>
      <c r="K150" s="272"/>
      <c r="L150" s="273"/>
      <c r="M150" s="271" t="str">
        <f>TEXT($G$1+1, "[$-ko-KR]yyyy-mm-dd(ddd) ") &amp; "오전 00:00"</f>
        <v>2021-06-23(수) 오전 00:00</v>
      </c>
      <c r="N150" s="272"/>
      <c r="O150" s="273"/>
      <c r="Q150" s="269"/>
      <c r="R150" s="269"/>
      <c r="S150" s="269"/>
    </row>
    <row r="151" spans="1:19" ht="17.25" thickBot="1">
      <c r="A151" s="310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5" t="s">
        <v>58</v>
      </c>
      <c r="H151" s="246" t="s">
        <v>293</v>
      </c>
      <c r="I151" s="24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4"/>
      <c r="R151" s="274"/>
      <c r="S151" s="274"/>
    </row>
    <row r="152" spans="1:19" ht="17.25" thickBot="1">
      <c r="A152" s="161" t="s">
        <v>181</v>
      </c>
      <c r="B152" s="124">
        <v>162</v>
      </c>
      <c r="C152" s="76">
        <v>-0.13829787230000001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9"/>
      <c r="R152" s="269"/>
      <c r="S152" s="269"/>
    </row>
    <row r="153" spans="1:19" ht="17.25" thickBot="1">
      <c r="A153" s="162" t="s">
        <v>265</v>
      </c>
      <c r="B153" s="126">
        <v>269</v>
      </c>
      <c r="C153" s="77">
        <v>-0.14057507990000001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9"/>
      <c r="R153" s="269"/>
      <c r="S153" s="269"/>
    </row>
    <row r="154" spans="1:19" ht="17.25" thickBot="1">
      <c r="A154" s="162" t="s">
        <v>136</v>
      </c>
      <c r="B154" s="126">
        <v>103</v>
      </c>
      <c r="C154" s="77">
        <v>-0.1416666667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4"/>
      <c r="R154" s="274"/>
      <c r="S154" s="274"/>
    </row>
    <row r="155" spans="1:19" ht="17.25" thickBot="1">
      <c r="A155" s="162" t="s">
        <v>279</v>
      </c>
      <c r="B155" s="126">
        <v>152</v>
      </c>
      <c r="C155" s="77">
        <v>-0.14606741570000001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4"/>
      <c r="R155" s="274"/>
      <c r="S155" s="274"/>
    </row>
    <row r="156" spans="1:19" ht="17.25" thickBot="1">
      <c r="A156" s="163" t="s">
        <v>116</v>
      </c>
      <c r="B156" s="128">
        <v>239</v>
      </c>
      <c r="C156" s="78">
        <v>-0.14642857140000001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4"/>
      <c r="R156" s="274"/>
      <c r="S156" s="274"/>
    </row>
    <row r="157" spans="1:19" ht="17.25" thickBot="1">
      <c r="A157" s="162" t="s">
        <v>223</v>
      </c>
      <c r="B157" s="129">
        <v>153</v>
      </c>
      <c r="C157" s="80">
        <v>-0.15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4"/>
      <c r="R157" s="274"/>
      <c r="S157" s="274"/>
    </row>
    <row r="158" spans="1:19" ht="17.25" thickBot="1">
      <c r="A158" s="162" t="s">
        <v>267</v>
      </c>
      <c r="B158" s="126">
        <v>976</v>
      </c>
      <c r="C158" s="77">
        <v>-0.15130434779999999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4"/>
      <c r="R158" s="274"/>
      <c r="S158" s="274"/>
    </row>
    <row r="159" spans="1:19" ht="17.25" thickBot="1">
      <c r="A159" s="162" t="s">
        <v>175</v>
      </c>
      <c r="B159" s="126">
        <v>795</v>
      </c>
      <c r="C159" s="77">
        <v>-0.15154749200000001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4"/>
      <c r="R159" s="274"/>
      <c r="S159" s="274"/>
    </row>
    <row r="160" spans="1:19" ht="17.25" thickBot="1">
      <c r="A160" s="162" t="s">
        <v>257</v>
      </c>
      <c r="B160" s="126">
        <v>329</v>
      </c>
      <c r="C160" s="77">
        <v>-0.1564102564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191</v>
      </c>
      <c r="B161" s="131">
        <v>716</v>
      </c>
      <c r="C161" s="79">
        <v>-0.15764705879999999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3"/>
      <c r="R161" s="284"/>
      <c r="S161" s="285"/>
    </row>
    <row r="162" spans="1:19">
      <c r="A162" s="161" t="s">
        <v>169</v>
      </c>
      <c r="B162" s="124">
        <v>186</v>
      </c>
      <c r="C162" s="76">
        <v>-0.15837104069999999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6"/>
      <c r="R162" s="287"/>
      <c r="S162" s="288"/>
    </row>
    <row r="163" spans="1:19" ht="17.25" thickBot="1">
      <c r="A163" s="162" t="s">
        <v>275</v>
      </c>
      <c r="B163" s="126">
        <v>544</v>
      </c>
      <c r="C163" s="77">
        <v>-0.1732522796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9"/>
      <c r="R163" s="290"/>
      <c r="S163" s="291"/>
    </row>
    <row r="164" spans="1:19" ht="17.25" thickBot="1">
      <c r="A164" s="162" t="s">
        <v>221</v>
      </c>
      <c r="B164" s="126">
        <v>794</v>
      </c>
      <c r="C164" s="77">
        <v>-0.17549325029999999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4"/>
      <c r="R164" s="274"/>
      <c r="S164" s="274"/>
    </row>
    <row r="165" spans="1:19" ht="17.25" thickBot="1">
      <c r="A165" s="162" t="s">
        <v>214</v>
      </c>
      <c r="B165" s="126">
        <v>185</v>
      </c>
      <c r="C165" s="77">
        <v>-0.18141592919999999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9"/>
      <c r="R165" s="269"/>
      <c r="S165" s="269"/>
    </row>
    <row r="166" spans="1:19" ht="17.25" thickBot="1">
      <c r="A166" s="163" t="s">
        <v>199</v>
      </c>
      <c r="B166" s="128">
        <v>125</v>
      </c>
      <c r="C166" s="78">
        <v>-0.18300653589999999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9"/>
      <c r="R166" s="269"/>
      <c r="S166" s="269"/>
    </row>
    <row r="167" spans="1:19" ht="17.25" thickBot="1">
      <c r="A167" s="162" t="s">
        <v>242</v>
      </c>
      <c r="B167" s="129">
        <v>179</v>
      </c>
      <c r="C167" s="80">
        <v>-0.1863636364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4"/>
      <c r="R167" s="274"/>
      <c r="S167" s="274"/>
    </row>
    <row r="168" spans="1:19" ht="17.25" thickBot="1">
      <c r="A168" s="162" t="s">
        <v>291</v>
      </c>
      <c r="B168" s="126">
        <v>269</v>
      </c>
      <c r="C168" s="77">
        <v>-0.18731117820000001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4"/>
      <c r="R168" s="274"/>
      <c r="S168" s="274"/>
    </row>
    <row r="169" spans="1:19" ht="17.25" thickBot="1">
      <c r="A169" s="162" t="s">
        <v>244</v>
      </c>
      <c r="B169" s="126">
        <v>819</v>
      </c>
      <c r="C169" s="77">
        <v>-0.18910891090000001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4"/>
      <c r="R169" s="274"/>
      <c r="S169" s="274"/>
    </row>
    <row r="170" spans="1:19">
      <c r="A170" s="162" t="s">
        <v>82</v>
      </c>
      <c r="B170" s="126">
        <v>608</v>
      </c>
      <c r="C170" s="77">
        <v>-0.2195121951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6"/>
      <c r="R170" s="297"/>
      <c r="S170" s="298"/>
    </row>
    <row r="171" spans="1:19" ht="17.25" thickBot="1">
      <c r="A171" s="130" t="s">
        <v>231</v>
      </c>
      <c r="B171" s="131">
        <v>226</v>
      </c>
      <c r="C171" s="79">
        <v>-0.24666666670000001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9"/>
      <c r="R171" s="300"/>
      <c r="S171" s="301"/>
    </row>
    <row r="172" spans="1:19" ht="17.25" thickBot="1">
      <c r="A172" s="132" t="s">
        <v>295</v>
      </c>
      <c r="B172" s="307">
        <f>$B$37</f>
        <v>100000</v>
      </c>
      <c r="C172" s="308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02"/>
      <c r="R172" s="303"/>
      <c r="S172" s="304"/>
    </row>
    <row r="174" spans="1:19" ht="17.25" thickBot="1"/>
    <row r="175" spans="1:19" ht="17.25" thickBot="1">
      <c r="A175" s="248" t="s">
        <v>280</v>
      </c>
      <c r="B175" s="249"/>
      <c r="C175" s="249"/>
      <c r="D175" s="249"/>
      <c r="E175" s="249"/>
      <c r="F175" s="249"/>
      <c r="G175" s="249"/>
      <c r="H175" s="249"/>
      <c r="I175" s="249"/>
      <c r="J175" s="249"/>
      <c r="K175" s="249"/>
      <c r="L175" s="249"/>
      <c r="M175" s="249"/>
      <c r="N175" s="249"/>
      <c r="O175" s="250"/>
      <c r="Q175" s="269"/>
      <c r="R175" s="269"/>
      <c r="S175" s="269"/>
    </row>
    <row r="176" spans="1:19" ht="17.25" thickBot="1">
      <c r="A176" s="244" t="s">
        <v>292</v>
      </c>
      <c r="B176" s="248" t="s">
        <v>49</v>
      </c>
      <c r="C176" s="250"/>
      <c r="D176" s="248" t="s">
        <v>58</v>
      </c>
      <c r="E176" s="249"/>
      <c r="F176" s="250"/>
      <c r="G176" s="275">
        <f>_xlfn.IFNA(VLOOKUP(B176, 현재가테이블!$B$2:$D$200, 2, FALSE), "-")</f>
        <v>39001000</v>
      </c>
      <c r="H176" s="276"/>
      <c r="I176" s="277"/>
      <c r="J176" s="248" t="s">
        <v>59</v>
      </c>
      <c r="K176" s="249"/>
      <c r="L176" s="250"/>
      <c r="M176" s="278">
        <f>_xlfn.IFNA(VLOOKUP(B176, 현재가테이블!$B$2:$D$200, 3, FALSE), "-")</f>
        <v>-6.7898284000000003E-2</v>
      </c>
      <c r="N176" s="279"/>
      <c r="O176" s="280"/>
      <c r="Q176" s="269"/>
      <c r="R176" s="269"/>
      <c r="S176" s="269"/>
    </row>
    <row r="177" spans="1:19" ht="17.25" thickBot="1">
      <c r="A177" s="309" t="s">
        <v>55</v>
      </c>
      <c r="B177" s="311" t="str">
        <f>TEXT($G$1, "[$-ko-KR]yyyy-mm-dd(ddd) ") &amp; "오전 00:00"</f>
        <v>2021-06-22(화) 오전 00:00</v>
      </c>
      <c r="C177" s="312"/>
      <c r="D177" s="271" t="str">
        <f>TEXT($G$1, "[$-ko-KR]yyyy-mm-dd(ddd) ") &amp; "오후 14:00"</f>
        <v>2021-06-22(화) 오후 14:00</v>
      </c>
      <c r="E177" s="272"/>
      <c r="F177" s="273"/>
      <c r="G177" s="271" t="str">
        <f>TEXT($G$1, "[$-ko-KR]yyyy-mm-dd(ddd) ") &amp; "오후 19:00"</f>
        <v>2021-06-22(화) 오후 19:00</v>
      </c>
      <c r="H177" s="272"/>
      <c r="I177" s="273"/>
      <c r="J177" s="271" t="str">
        <f>TEXT($G$1, "[$-ko-KR]yyyy-mm-dd(ddd) ") &amp; "오후 21:00"</f>
        <v>2021-06-22(화) 오후 21:00</v>
      </c>
      <c r="K177" s="272"/>
      <c r="L177" s="273"/>
      <c r="M177" s="271" t="str">
        <f>TEXT($G$1+1, "[$-ko-KR]yyyy-mm-dd(ddd) ") &amp; "오전 00:00"</f>
        <v>2021-06-23(수) 오전 00:00</v>
      </c>
      <c r="N177" s="272"/>
      <c r="O177" s="273"/>
      <c r="Q177" s="269"/>
      <c r="R177" s="269"/>
      <c r="S177" s="269"/>
    </row>
    <row r="178" spans="1:19" ht="17.25" thickBot="1">
      <c r="A178" s="310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5" t="s">
        <v>58</v>
      </c>
      <c r="H178" s="246" t="s">
        <v>293</v>
      </c>
      <c r="I178" s="24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4"/>
      <c r="R178" s="274"/>
      <c r="S178" s="274"/>
    </row>
    <row r="179" spans="1:19" ht="17.25" thickBot="1">
      <c r="A179" s="161" t="s">
        <v>199</v>
      </c>
      <c r="B179" s="124">
        <v>125</v>
      </c>
      <c r="C179" s="76">
        <v>-0.18300653589999999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9"/>
      <c r="R179" s="269"/>
      <c r="S179" s="269"/>
    </row>
    <row r="180" spans="1:19" ht="17.25" thickBot="1">
      <c r="A180" s="162" t="s">
        <v>242</v>
      </c>
      <c r="B180" s="126">
        <v>179</v>
      </c>
      <c r="C180" s="77">
        <v>-0.1863636364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9"/>
      <c r="R180" s="269"/>
      <c r="S180" s="269"/>
    </row>
    <row r="181" spans="1:19" ht="17.25" thickBot="1">
      <c r="A181" s="162" t="s">
        <v>291</v>
      </c>
      <c r="B181" s="126">
        <v>269</v>
      </c>
      <c r="C181" s="77">
        <v>-0.18731117820000001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4"/>
      <c r="R181" s="274"/>
      <c r="S181" s="274"/>
    </row>
    <row r="182" spans="1:19" ht="17.25" thickBot="1">
      <c r="A182" s="162" t="s">
        <v>173</v>
      </c>
      <c r="B182" s="126">
        <v>79.099999999999994</v>
      </c>
      <c r="C182" s="77">
        <v>-0.18788501029999999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4"/>
      <c r="R182" s="274"/>
      <c r="S182" s="274"/>
    </row>
    <row r="183" spans="1:19" ht="17.25" thickBot="1">
      <c r="A183" s="163" t="s">
        <v>244</v>
      </c>
      <c r="B183" s="128">
        <v>819</v>
      </c>
      <c r="C183" s="78">
        <v>-0.18910891090000001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4"/>
      <c r="R183" s="274"/>
      <c r="S183" s="274"/>
    </row>
    <row r="184" spans="1:19" ht="17.25" thickBot="1">
      <c r="A184" s="162" t="s">
        <v>271</v>
      </c>
      <c r="B184" s="129">
        <v>1730</v>
      </c>
      <c r="C184" s="80">
        <v>-0.1896955504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4"/>
      <c r="R184" s="274"/>
      <c r="S184" s="274"/>
    </row>
    <row r="185" spans="1:19" ht="17.25" thickBot="1">
      <c r="A185" s="162" t="s">
        <v>193</v>
      </c>
      <c r="B185" s="126">
        <v>4275</v>
      </c>
      <c r="C185" s="77">
        <v>-0.19110690629999999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4"/>
      <c r="R185" s="274"/>
      <c r="S185" s="274"/>
    </row>
    <row r="186" spans="1:19" ht="17.25" thickBot="1">
      <c r="A186" s="162" t="s">
        <v>210</v>
      </c>
      <c r="B186" s="126">
        <v>37.200000000000003</v>
      </c>
      <c r="C186" s="77">
        <v>-0.19827586210000001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4"/>
      <c r="R186" s="274"/>
      <c r="S186" s="274"/>
    </row>
    <row r="187" spans="1:19" ht="17.25" thickBot="1">
      <c r="A187" s="162" t="s">
        <v>208</v>
      </c>
      <c r="B187" s="126">
        <v>64.900000000000006</v>
      </c>
      <c r="C187" s="77">
        <v>-0.20270270269999999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219</v>
      </c>
      <c r="B188" s="131">
        <v>6.65</v>
      </c>
      <c r="C188" s="79">
        <v>-0.2054958184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3"/>
      <c r="R188" s="284"/>
      <c r="S188" s="285"/>
    </row>
    <row r="189" spans="1:19">
      <c r="A189" s="161" t="s">
        <v>112</v>
      </c>
      <c r="B189" s="124">
        <v>84.2</v>
      </c>
      <c r="C189" s="76">
        <v>-0.20566037740000001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6"/>
      <c r="R189" s="287"/>
      <c r="S189" s="288"/>
    </row>
    <row r="190" spans="1:19" ht="17.25" thickBot="1">
      <c r="A190" s="162" t="s">
        <v>201</v>
      </c>
      <c r="B190" s="126">
        <v>53</v>
      </c>
      <c r="C190" s="77">
        <v>-0.2065868263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9"/>
      <c r="R190" s="290"/>
      <c r="S190" s="291"/>
    </row>
    <row r="191" spans="1:19" ht="17.25" thickBot="1">
      <c r="A191" s="162" t="s">
        <v>255</v>
      </c>
      <c r="B191" s="126">
        <v>34.9</v>
      </c>
      <c r="C191" s="77">
        <v>-0.2068181818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4"/>
      <c r="R191" s="274"/>
      <c r="S191" s="274"/>
    </row>
    <row r="192" spans="1:19" ht="17.25" thickBot="1">
      <c r="A192" s="162" t="s">
        <v>203</v>
      </c>
      <c r="B192" s="126">
        <v>1930</v>
      </c>
      <c r="C192" s="77">
        <v>-0.20739219710000001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9"/>
      <c r="R192" s="269"/>
      <c r="S192" s="269"/>
    </row>
    <row r="193" spans="1:19" ht="17.25" thickBot="1">
      <c r="A193" s="163" t="s">
        <v>248</v>
      </c>
      <c r="B193" s="128">
        <v>54</v>
      </c>
      <c r="C193" s="78">
        <v>-0.21167883209999999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9"/>
      <c r="R193" s="269"/>
      <c r="S193" s="269"/>
    </row>
    <row r="194" spans="1:19" ht="17.25" thickBot="1">
      <c r="A194" s="162" t="s">
        <v>277</v>
      </c>
      <c r="B194" s="129">
        <v>41.6</v>
      </c>
      <c r="C194" s="80">
        <v>-0.21361058599999999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4"/>
      <c r="R194" s="274"/>
      <c r="S194" s="274"/>
    </row>
    <row r="195" spans="1:19" ht="17.25" thickBot="1">
      <c r="A195" s="162" t="s">
        <v>227</v>
      </c>
      <c r="B195" s="126">
        <v>59.2</v>
      </c>
      <c r="C195" s="77">
        <v>-0.2169312169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4"/>
      <c r="R195" s="274"/>
      <c r="S195" s="274"/>
    </row>
    <row r="196" spans="1:19" ht="17.25" thickBot="1">
      <c r="A196" s="162" t="s">
        <v>82</v>
      </c>
      <c r="B196" s="126">
        <v>608</v>
      </c>
      <c r="C196" s="77">
        <v>-0.2195121951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4"/>
      <c r="R196" s="274"/>
      <c r="S196" s="274"/>
    </row>
    <row r="197" spans="1:19">
      <c r="A197" s="162" t="s">
        <v>236</v>
      </c>
      <c r="B197" s="126">
        <v>71.2</v>
      </c>
      <c r="C197" s="77">
        <v>-0.2311015119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6"/>
      <c r="R197" s="297"/>
      <c r="S197" s="298"/>
    </row>
    <row r="198" spans="1:19" ht="17.25" thickBot="1">
      <c r="A198" s="130" t="s">
        <v>231</v>
      </c>
      <c r="B198" s="131">
        <v>226</v>
      </c>
      <c r="C198" s="79">
        <v>-0.24666666670000001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9"/>
      <c r="R198" s="300"/>
      <c r="S198" s="301"/>
    </row>
    <row r="199" spans="1:19" ht="17.25" thickBot="1">
      <c r="A199" s="132" t="s">
        <v>295</v>
      </c>
      <c r="B199" s="307">
        <f>$B$37</f>
        <v>100000</v>
      </c>
      <c r="C199" s="308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02"/>
      <c r="R199" s="303"/>
      <c r="S199" s="304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  <vt:lpstr>2021.06.22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2021-06-21T15:29:18Z</dcterms:modified>
</cp:coreProperties>
</file>