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drawings/drawing19.xml" ContentType="application/vnd.openxmlformats-officedocument.drawing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drawings/drawing20.xml" ContentType="application/vnd.openxmlformats-officedocument.drawing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drawings/drawing21.xml" ContentType="application/vnd.openxmlformats-officedocument.drawing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drawings/drawing22.xml" ContentType="application/vnd.openxmlformats-officedocument.drawing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drawings/drawing23.xml" ContentType="application/vnd.openxmlformats-officedocument.drawing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drawings/drawing24.xml" ContentType="application/vnd.openxmlformats-officedocument.drawing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drawings/drawing25.xml" ContentType="application/vnd.openxmlformats-officedocument.drawing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drawings/drawing26.xml" ContentType="application/vnd.openxmlformats-officedocument.drawing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drawings/drawing27.xml" ContentType="application/vnd.openxmlformats-officedocument.drawing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318A0BEE-3F3C-4CD0-9A89-5EA612194E13}" xr6:coauthVersionLast="46" xr6:coauthVersionMax="46" xr10:uidLastSave="{00000000-0000-0000-0000-000000000000}"/>
  <bookViews>
    <workbookView xWindow="28680" yWindow="-120" windowWidth="29040" windowHeight="15840" firstSheet="18" activeTab="26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2021.04.19" sheetId="55" r:id="rId19"/>
    <sheet name="2021.04.20" sheetId="56" r:id="rId20"/>
    <sheet name="2021.04.21" sheetId="58" r:id="rId21"/>
    <sheet name="2021.04.22" sheetId="60" r:id="rId22"/>
    <sheet name="2021.04.23" sheetId="62" r:id="rId23"/>
    <sheet name="2021.04.24" sheetId="64" r:id="rId24"/>
    <sheet name="2021.04.26" sheetId="66" r:id="rId25"/>
    <sheet name="2021.04.28" sheetId="68" r:id="rId26"/>
    <sheet name="2021.04.29" sheetId="70" r:id="rId27"/>
    <sheet name="현재가테이블" sheetId="37" r:id="rId28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18" hidden="1">'2021.04.19'!#REF!</definedName>
    <definedName name="_xlnm._FilterDatabase" localSheetId="19" hidden="1">'2021.04.20'!#REF!</definedName>
    <definedName name="_xlnm._FilterDatabase" localSheetId="20" hidden="1">'2021.04.21'!#REF!</definedName>
    <definedName name="_xlnm._FilterDatabase" localSheetId="21" hidden="1">'2021.04.22'!#REF!</definedName>
    <definedName name="_xlnm._FilterDatabase" localSheetId="22" hidden="1">'2021.04.23'!#REF!</definedName>
    <definedName name="_xlnm._FilterDatabase" localSheetId="23" hidden="1">'2021.04.24'!#REF!</definedName>
    <definedName name="_xlnm._FilterDatabase" localSheetId="24" hidden="1">'2021.04.26'!#REF!</definedName>
    <definedName name="_xlnm._FilterDatabase" localSheetId="25" hidden="1">'2021.04.28'!#REF!</definedName>
    <definedName name="_xlnm._FilterDatabase" localSheetId="26" hidden="1">'2021.04.29'!#REF!</definedName>
    <definedName name="_xlnm._FilterDatabase" localSheetId="0" hidden="1">투자전략1!#REF!</definedName>
    <definedName name="_xlnm._FilterDatabase" localSheetId="27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70" l="1"/>
  <c r="N111" i="70"/>
  <c r="L111" i="70"/>
  <c r="K111" i="70"/>
  <c r="I111" i="70"/>
  <c r="H111" i="70"/>
  <c r="F111" i="70"/>
  <c r="E111" i="70"/>
  <c r="O110" i="70"/>
  <c r="N110" i="70"/>
  <c r="L110" i="70"/>
  <c r="K110" i="70"/>
  <c r="I110" i="70"/>
  <c r="H110" i="70"/>
  <c r="F110" i="70"/>
  <c r="E110" i="70"/>
  <c r="O109" i="70"/>
  <c r="N109" i="70"/>
  <c r="L109" i="70"/>
  <c r="K109" i="70"/>
  <c r="I109" i="70"/>
  <c r="H109" i="70"/>
  <c r="F109" i="70"/>
  <c r="E109" i="70"/>
  <c r="O108" i="70"/>
  <c r="N108" i="70"/>
  <c r="L108" i="70"/>
  <c r="K108" i="70"/>
  <c r="I108" i="70"/>
  <c r="H108" i="70"/>
  <c r="F108" i="70"/>
  <c r="E108" i="70"/>
  <c r="O107" i="70"/>
  <c r="N107" i="70"/>
  <c r="L107" i="70"/>
  <c r="K107" i="70"/>
  <c r="I107" i="70"/>
  <c r="H107" i="70"/>
  <c r="F107" i="70"/>
  <c r="E107" i="70"/>
  <c r="O106" i="70"/>
  <c r="N106" i="70"/>
  <c r="L106" i="70"/>
  <c r="K106" i="70"/>
  <c r="I106" i="70"/>
  <c r="H106" i="70"/>
  <c r="F106" i="70"/>
  <c r="E106" i="70"/>
  <c r="O105" i="70"/>
  <c r="N105" i="70"/>
  <c r="L105" i="70"/>
  <c r="K105" i="70"/>
  <c r="I105" i="70"/>
  <c r="H105" i="70"/>
  <c r="F105" i="70"/>
  <c r="E105" i="70"/>
  <c r="O104" i="70"/>
  <c r="N104" i="70"/>
  <c r="L104" i="70"/>
  <c r="K104" i="70"/>
  <c r="I104" i="70"/>
  <c r="H104" i="70"/>
  <c r="F104" i="70"/>
  <c r="E104" i="70"/>
  <c r="O103" i="70"/>
  <c r="N103" i="70"/>
  <c r="L103" i="70"/>
  <c r="K103" i="70"/>
  <c r="I103" i="70"/>
  <c r="H103" i="70"/>
  <c r="F103" i="70"/>
  <c r="E103" i="70"/>
  <c r="O102" i="70"/>
  <c r="O112" i="70" s="1"/>
  <c r="N102" i="70"/>
  <c r="N112" i="70" s="1"/>
  <c r="L102" i="70"/>
  <c r="L112" i="70" s="1"/>
  <c r="K102" i="70"/>
  <c r="K112" i="70" s="1"/>
  <c r="I102" i="70"/>
  <c r="I112" i="70" s="1"/>
  <c r="H102" i="70"/>
  <c r="H112" i="70" s="1"/>
  <c r="F102" i="70"/>
  <c r="F112" i="70" s="1"/>
  <c r="E102" i="70"/>
  <c r="E112" i="70" s="1"/>
  <c r="M99" i="70"/>
  <c r="G99" i="70"/>
  <c r="O94" i="70"/>
  <c r="N94" i="70"/>
  <c r="L94" i="70"/>
  <c r="K94" i="70"/>
  <c r="I94" i="70"/>
  <c r="H94" i="70"/>
  <c r="F94" i="70"/>
  <c r="E94" i="70"/>
  <c r="O93" i="70"/>
  <c r="N93" i="70"/>
  <c r="L93" i="70"/>
  <c r="K93" i="70"/>
  <c r="I93" i="70"/>
  <c r="H93" i="70"/>
  <c r="F93" i="70"/>
  <c r="E93" i="70"/>
  <c r="O92" i="70"/>
  <c r="N92" i="70"/>
  <c r="L92" i="70"/>
  <c r="K92" i="70"/>
  <c r="I92" i="70"/>
  <c r="H92" i="70"/>
  <c r="F92" i="70"/>
  <c r="E92" i="70"/>
  <c r="O91" i="70"/>
  <c r="N91" i="70"/>
  <c r="L91" i="70"/>
  <c r="K91" i="70"/>
  <c r="I91" i="70"/>
  <c r="H91" i="70"/>
  <c r="F91" i="70"/>
  <c r="E91" i="70"/>
  <c r="O90" i="70"/>
  <c r="N90" i="70"/>
  <c r="L90" i="70"/>
  <c r="K90" i="70"/>
  <c r="I90" i="70"/>
  <c r="H90" i="70"/>
  <c r="F90" i="70"/>
  <c r="E90" i="70"/>
  <c r="O89" i="70"/>
  <c r="N89" i="70"/>
  <c r="L89" i="70"/>
  <c r="K89" i="70"/>
  <c r="I89" i="70"/>
  <c r="H89" i="70"/>
  <c r="F89" i="70"/>
  <c r="E89" i="70"/>
  <c r="O88" i="70"/>
  <c r="N88" i="70"/>
  <c r="L88" i="70"/>
  <c r="K88" i="70"/>
  <c r="I88" i="70"/>
  <c r="H88" i="70"/>
  <c r="F88" i="70"/>
  <c r="E88" i="70"/>
  <c r="O87" i="70"/>
  <c r="N87" i="70"/>
  <c r="L87" i="70"/>
  <c r="K87" i="70"/>
  <c r="I87" i="70"/>
  <c r="H87" i="70"/>
  <c r="F87" i="70"/>
  <c r="E87" i="70"/>
  <c r="O86" i="70"/>
  <c r="N86" i="70"/>
  <c r="L86" i="70"/>
  <c r="K86" i="70"/>
  <c r="I86" i="70"/>
  <c r="H86" i="70"/>
  <c r="F86" i="70"/>
  <c r="E86" i="70"/>
  <c r="O85" i="70"/>
  <c r="O95" i="70" s="1"/>
  <c r="N85" i="70"/>
  <c r="N95" i="70" s="1"/>
  <c r="L85" i="70"/>
  <c r="L95" i="70" s="1"/>
  <c r="K85" i="70"/>
  <c r="K95" i="70" s="1"/>
  <c r="I85" i="70"/>
  <c r="I95" i="70" s="1"/>
  <c r="H85" i="70"/>
  <c r="H95" i="70" s="1"/>
  <c r="F85" i="70"/>
  <c r="F95" i="70" s="1"/>
  <c r="E85" i="70"/>
  <c r="E95" i="70" s="1"/>
  <c r="M82" i="70"/>
  <c r="G82" i="70"/>
  <c r="O77" i="70"/>
  <c r="N77" i="70"/>
  <c r="L77" i="70"/>
  <c r="K77" i="70"/>
  <c r="I77" i="70"/>
  <c r="H77" i="70"/>
  <c r="F77" i="70"/>
  <c r="E77" i="70"/>
  <c r="O76" i="70"/>
  <c r="N76" i="70"/>
  <c r="L76" i="70"/>
  <c r="K76" i="70"/>
  <c r="I76" i="70"/>
  <c r="H76" i="70"/>
  <c r="F76" i="70"/>
  <c r="E76" i="70"/>
  <c r="O75" i="70"/>
  <c r="N75" i="70"/>
  <c r="L75" i="70"/>
  <c r="K75" i="70"/>
  <c r="I75" i="70"/>
  <c r="H75" i="70"/>
  <c r="F75" i="70"/>
  <c r="E75" i="70"/>
  <c r="O74" i="70"/>
  <c r="N74" i="70"/>
  <c r="L74" i="70"/>
  <c r="K74" i="70"/>
  <c r="I74" i="70"/>
  <c r="H74" i="70"/>
  <c r="F74" i="70"/>
  <c r="E74" i="70"/>
  <c r="O73" i="70"/>
  <c r="N73" i="70"/>
  <c r="L73" i="70"/>
  <c r="K73" i="70"/>
  <c r="I73" i="70"/>
  <c r="H73" i="70"/>
  <c r="F73" i="70"/>
  <c r="E73" i="70"/>
  <c r="O72" i="70"/>
  <c r="N72" i="70"/>
  <c r="L72" i="70"/>
  <c r="K72" i="70"/>
  <c r="I72" i="70"/>
  <c r="H72" i="70"/>
  <c r="F72" i="70"/>
  <c r="E72" i="70"/>
  <c r="O71" i="70"/>
  <c r="N71" i="70"/>
  <c r="L71" i="70"/>
  <c r="K71" i="70"/>
  <c r="I71" i="70"/>
  <c r="H71" i="70"/>
  <c r="F71" i="70"/>
  <c r="E71" i="70"/>
  <c r="O70" i="70"/>
  <c r="N70" i="70"/>
  <c r="L70" i="70"/>
  <c r="K70" i="70"/>
  <c r="I70" i="70"/>
  <c r="H70" i="70"/>
  <c r="F70" i="70"/>
  <c r="E70" i="70"/>
  <c r="O69" i="70"/>
  <c r="N69" i="70"/>
  <c r="L69" i="70"/>
  <c r="K69" i="70"/>
  <c r="I69" i="70"/>
  <c r="H69" i="70"/>
  <c r="F69" i="70"/>
  <c r="E69" i="70"/>
  <c r="O68" i="70"/>
  <c r="O78" i="70" s="1"/>
  <c r="N68" i="70"/>
  <c r="N78" i="70" s="1"/>
  <c r="L68" i="70"/>
  <c r="L78" i="70" s="1"/>
  <c r="K68" i="70"/>
  <c r="K78" i="70" s="1"/>
  <c r="I68" i="70"/>
  <c r="I78" i="70" s="1"/>
  <c r="H68" i="70"/>
  <c r="H78" i="70" s="1"/>
  <c r="F68" i="70"/>
  <c r="F78" i="70" s="1"/>
  <c r="E68" i="70"/>
  <c r="E78" i="70" s="1"/>
  <c r="M65" i="70"/>
  <c r="G65" i="70"/>
  <c r="O60" i="70"/>
  <c r="N60" i="70"/>
  <c r="L60" i="70"/>
  <c r="K60" i="70"/>
  <c r="I60" i="70"/>
  <c r="H60" i="70"/>
  <c r="F60" i="70"/>
  <c r="E60" i="70"/>
  <c r="O59" i="70"/>
  <c r="N59" i="70"/>
  <c r="L59" i="70"/>
  <c r="K59" i="70"/>
  <c r="I59" i="70"/>
  <c r="H59" i="70"/>
  <c r="F59" i="70"/>
  <c r="E59" i="70"/>
  <c r="O58" i="70"/>
  <c r="N58" i="70"/>
  <c r="L58" i="70"/>
  <c r="K58" i="70"/>
  <c r="I58" i="70"/>
  <c r="H58" i="70"/>
  <c r="F58" i="70"/>
  <c r="E58" i="70"/>
  <c r="O57" i="70"/>
  <c r="N57" i="70"/>
  <c r="L57" i="70"/>
  <c r="K57" i="70"/>
  <c r="I57" i="70"/>
  <c r="H57" i="70"/>
  <c r="F57" i="70"/>
  <c r="E57" i="70"/>
  <c r="O56" i="70"/>
  <c r="N56" i="70"/>
  <c r="L56" i="70"/>
  <c r="K56" i="70"/>
  <c r="I56" i="70"/>
  <c r="H56" i="70"/>
  <c r="F56" i="70"/>
  <c r="E56" i="70"/>
  <c r="O55" i="70"/>
  <c r="N55" i="70"/>
  <c r="L55" i="70"/>
  <c r="K55" i="70"/>
  <c r="I55" i="70"/>
  <c r="H55" i="70"/>
  <c r="F55" i="70"/>
  <c r="E55" i="70"/>
  <c r="O54" i="70"/>
  <c r="N54" i="70"/>
  <c r="L54" i="70"/>
  <c r="K54" i="70"/>
  <c r="I54" i="70"/>
  <c r="H54" i="70"/>
  <c r="F54" i="70"/>
  <c r="E54" i="70"/>
  <c r="O53" i="70"/>
  <c r="N53" i="70"/>
  <c r="L53" i="70"/>
  <c r="K53" i="70"/>
  <c r="I53" i="70"/>
  <c r="H53" i="70"/>
  <c r="F53" i="70"/>
  <c r="E53" i="70"/>
  <c r="O52" i="70"/>
  <c r="N52" i="70"/>
  <c r="L52" i="70"/>
  <c r="K52" i="70"/>
  <c r="I52" i="70"/>
  <c r="H52" i="70"/>
  <c r="F52" i="70"/>
  <c r="E52" i="70"/>
  <c r="O51" i="70"/>
  <c r="O61" i="70" s="1"/>
  <c r="N51" i="70"/>
  <c r="N61" i="70" s="1"/>
  <c r="L51" i="70"/>
  <c r="L61" i="70" s="1"/>
  <c r="K51" i="70"/>
  <c r="K61" i="70" s="1"/>
  <c r="I51" i="70"/>
  <c r="I61" i="70" s="1"/>
  <c r="H51" i="70"/>
  <c r="H61" i="70" s="1"/>
  <c r="F51" i="70"/>
  <c r="F61" i="70" s="1"/>
  <c r="E51" i="70"/>
  <c r="E61" i="70" s="1"/>
  <c r="M48" i="70"/>
  <c r="G48" i="70"/>
  <c r="O43" i="70"/>
  <c r="N43" i="70"/>
  <c r="L43" i="70"/>
  <c r="K43" i="70"/>
  <c r="I43" i="70"/>
  <c r="H43" i="70"/>
  <c r="F43" i="70"/>
  <c r="E43" i="70"/>
  <c r="O42" i="70"/>
  <c r="N42" i="70"/>
  <c r="L42" i="70"/>
  <c r="K42" i="70"/>
  <c r="I42" i="70"/>
  <c r="H42" i="70"/>
  <c r="F42" i="70"/>
  <c r="E42" i="70"/>
  <c r="O41" i="70"/>
  <c r="N41" i="70"/>
  <c r="L41" i="70"/>
  <c r="K41" i="70"/>
  <c r="I41" i="70"/>
  <c r="H41" i="70"/>
  <c r="F41" i="70"/>
  <c r="E41" i="70"/>
  <c r="O40" i="70"/>
  <c r="N40" i="70"/>
  <c r="L40" i="70"/>
  <c r="K40" i="70"/>
  <c r="I40" i="70"/>
  <c r="H40" i="70"/>
  <c r="F40" i="70"/>
  <c r="E40" i="70"/>
  <c r="O39" i="70"/>
  <c r="N39" i="70"/>
  <c r="L39" i="70"/>
  <c r="K39" i="70"/>
  <c r="I39" i="70"/>
  <c r="H39" i="70"/>
  <c r="F39" i="70"/>
  <c r="E39" i="70"/>
  <c r="O38" i="70"/>
  <c r="N38" i="70"/>
  <c r="L38" i="70"/>
  <c r="K38" i="70"/>
  <c r="I38" i="70"/>
  <c r="H38" i="70"/>
  <c r="F38" i="70"/>
  <c r="E38" i="70"/>
  <c r="O37" i="70"/>
  <c r="N37" i="70"/>
  <c r="L37" i="70"/>
  <c r="K37" i="70"/>
  <c r="I37" i="70"/>
  <c r="H37" i="70"/>
  <c r="F37" i="70"/>
  <c r="E37" i="70"/>
  <c r="O36" i="70"/>
  <c r="N36" i="70"/>
  <c r="L36" i="70"/>
  <c r="K36" i="70"/>
  <c r="I36" i="70"/>
  <c r="H36" i="70"/>
  <c r="F36" i="70"/>
  <c r="E36" i="70"/>
  <c r="O35" i="70"/>
  <c r="N35" i="70"/>
  <c r="L35" i="70"/>
  <c r="K35" i="70"/>
  <c r="I35" i="70"/>
  <c r="H35" i="70"/>
  <c r="F35" i="70"/>
  <c r="E35" i="70"/>
  <c r="O34" i="70"/>
  <c r="O44" i="70" s="1"/>
  <c r="N34" i="70"/>
  <c r="N44" i="70" s="1"/>
  <c r="L34" i="70"/>
  <c r="L44" i="70" s="1"/>
  <c r="K34" i="70"/>
  <c r="K44" i="70" s="1"/>
  <c r="I34" i="70"/>
  <c r="I44" i="70" s="1"/>
  <c r="H34" i="70"/>
  <c r="H44" i="70" s="1"/>
  <c r="F34" i="70"/>
  <c r="F44" i="70" s="1"/>
  <c r="E34" i="70"/>
  <c r="E44" i="70" s="1"/>
  <c r="M31" i="70"/>
  <c r="G31" i="70"/>
  <c r="O26" i="70"/>
  <c r="N26" i="70"/>
  <c r="M26" i="70"/>
  <c r="L26" i="70"/>
  <c r="K26" i="70"/>
  <c r="J26" i="70"/>
  <c r="I26" i="70"/>
  <c r="H26" i="70"/>
  <c r="G26" i="70"/>
  <c r="F26" i="70"/>
  <c r="E26" i="70"/>
  <c r="D26" i="70"/>
  <c r="C26" i="70"/>
  <c r="B26" i="70"/>
  <c r="O25" i="70"/>
  <c r="N25" i="70"/>
  <c r="M25" i="70"/>
  <c r="L25" i="70"/>
  <c r="K25" i="70"/>
  <c r="J25" i="70"/>
  <c r="I25" i="70"/>
  <c r="H25" i="70"/>
  <c r="G25" i="70"/>
  <c r="F25" i="70"/>
  <c r="E25" i="70"/>
  <c r="D25" i="70"/>
  <c r="C25" i="70"/>
  <c r="B25" i="70"/>
  <c r="O24" i="70"/>
  <c r="N24" i="70"/>
  <c r="M24" i="70"/>
  <c r="L24" i="70"/>
  <c r="K24" i="70"/>
  <c r="J24" i="70"/>
  <c r="I24" i="70"/>
  <c r="H24" i="70"/>
  <c r="G24" i="70"/>
  <c r="F24" i="70"/>
  <c r="E24" i="70"/>
  <c r="D24" i="70"/>
  <c r="C24" i="70"/>
  <c r="B24" i="70"/>
  <c r="O23" i="70"/>
  <c r="N23" i="70"/>
  <c r="M23" i="70"/>
  <c r="L23" i="70"/>
  <c r="K23" i="70"/>
  <c r="J23" i="70"/>
  <c r="I23" i="70"/>
  <c r="H23" i="70"/>
  <c r="G23" i="70"/>
  <c r="F23" i="70"/>
  <c r="E23" i="70"/>
  <c r="D23" i="70"/>
  <c r="C23" i="70"/>
  <c r="B23" i="70"/>
  <c r="O22" i="70"/>
  <c r="N22" i="70"/>
  <c r="M22" i="70"/>
  <c r="L22" i="70"/>
  <c r="K22" i="70"/>
  <c r="J22" i="70"/>
  <c r="I22" i="70"/>
  <c r="H22" i="70"/>
  <c r="G22" i="70"/>
  <c r="F22" i="70"/>
  <c r="E22" i="70"/>
  <c r="D22" i="70"/>
  <c r="C22" i="70"/>
  <c r="B22" i="70"/>
  <c r="O21" i="70"/>
  <c r="N21" i="70"/>
  <c r="M21" i="70"/>
  <c r="L21" i="70"/>
  <c r="K21" i="70"/>
  <c r="J21" i="70"/>
  <c r="I21" i="70"/>
  <c r="H21" i="70"/>
  <c r="G21" i="70"/>
  <c r="F21" i="70"/>
  <c r="E21" i="70"/>
  <c r="D21" i="70"/>
  <c r="C21" i="70"/>
  <c r="B21" i="70"/>
  <c r="O20" i="70"/>
  <c r="N20" i="70"/>
  <c r="M20" i="70"/>
  <c r="L20" i="70"/>
  <c r="K20" i="70"/>
  <c r="J20" i="70"/>
  <c r="I20" i="70"/>
  <c r="H20" i="70"/>
  <c r="G20" i="70"/>
  <c r="F20" i="70"/>
  <c r="E20" i="70"/>
  <c r="D20" i="70"/>
  <c r="C20" i="70"/>
  <c r="B20" i="70"/>
  <c r="O19" i="70"/>
  <c r="N19" i="70"/>
  <c r="M19" i="70"/>
  <c r="L19" i="70"/>
  <c r="K19" i="70"/>
  <c r="J19" i="70"/>
  <c r="I19" i="70"/>
  <c r="H19" i="70"/>
  <c r="G19" i="70"/>
  <c r="F19" i="70"/>
  <c r="E19" i="70"/>
  <c r="D19" i="70"/>
  <c r="C19" i="70"/>
  <c r="B19" i="70"/>
  <c r="O18" i="70"/>
  <c r="N18" i="70"/>
  <c r="M18" i="70"/>
  <c r="L18" i="70"/>
  <c r="K18" i="70"/>
  <c r="J18" i="70"/>
  <c r="I18" i="70"/>
  <c r="H18" i="70"/>
  <c r="G18" i="70"/>
  <c r="F18" i="70"/>
  <c r="E18" i="70"/>
  <c r="D18" i="70"/>
  <c r="C18" i="70"/>
  <c r="B18" i="70"/>
  <c r="O17" i="70"/>
  <c r="N17" i="70"/>
  <c r="M17" i="70"/>
  <c r="L17" i="70"/>
  <c r="L27" i="70" s="1"/>
  <c r="K17" i="70"/>
  <c r="J17" i="70"/>
  <c r="I17" i="70"/>
  <c r="H17" i="70"/>
  <c r="H27" i="70" s="1"/>
  <c r="G17" i="70"/>
  <c r="F17" i="70"/>
  <c r="E17" i="70"/>
  <c r="D17" i="70"/>
  <c r="C17" i="70"/>
  <c r="B17" i="70"/>
  <c r="M14" i="70"/>
  <c r="G14" i="70"/>
  <c r="E27" i="70" l="1"/>
  <c r="I27" i="70"/>
  <c r="F27" i="70"/>
  <c r="K27" i="70"/>
  <c r="O27" i="70"/>
  <c r="N27" i="70"/>
  <c r="G5" i="70"/>
  <c r="G9" i="70"/>
  <c r="G3" i="70"/>
  <c r="G7" i="70"/>
  <c r="G11" i="70"/>
  <c r="L111" i="68" l="1"/>
  <c r="K111" i="68"/>
  <c r="I111" i="68"/>
  <c r="H111" i="68"/>
  <c r="F111" i="68"/>
  <c r="E111" i="68"/>
  <c r="L110" i="68"/>
  <c r="K110" i="68"/>
  <c r="I110" i="68"/>
  <c r="H110" i="68"/>
  <c r="F110" i="68"/>
  <c r="E110" i="68"/>
  <c r="L109" i="68"/>
  <c r="K109" i="68"/>
  <c r="I109" i="68"/>
  <c r="H109" i="68"/>
  <c r="F109" i="68"/>
  <c r="E109" i="68"/>
  <c r="L108" i="68"/>
  <c r="K108" i="68"/>
  <c r="I108" i="68"/>
  <c r="H108" i="68"/>
  <c r="F108" i="68"/>
  <c r="E108" i="68"/>
  <c r="L107" i="68"/>
  <c r="K107" i="68"/>
  <c r="I107" i="68"/>
  <c r="H107" i="68"/>
  <c r="F107" i="68"/>
  <c r="E107" i="68"/>
  <c r="L106" i="68"/>
  <c r="K106" i="68"/>
  <c r="I106" i="68"/>
  <c r="H106" i="68"/>
  <c r="F106" i="68"/>
  <c r="E106" i="68"/>
  <c r="L105" i="68"/>
  <c r="K105" i="68"/>
  <c r="I105" i="68"/>
  <c r="H105" i="68"/>
  <c r="F105" i="68"/>
  <c r="E105" i="68"/>
  <c r="L104" i="68"/>
  <c r="K104" i="68"/>
  <c r="I104" i="68"/>
  <c r="H104" i="68"/>
  <c r="F104" i="68"/>
  <c r="E104" i="68"/>
  <c r="L103" i="68"/>
  <c r="K103" i="68"/>
  <c r="I103" i="68"/>
  <c r="H103" i="68"/>
  <c r="F103" i="68"/>
  <c r="E103" i="68"/>
  <c r="L102" i="68"/>
  <c r="L112" i="68" s="1"/>
  <c r="K102" i="68"/>
  <c r="I102" i="68"/>
  <c r="I112" i="68" s="1"/>
  <c r="H102" i="68"/>
  <c r="H112" i="68" s="1"/>
  <c r="F102" i="68"/>
  <c r="F112" i="68" s="1"/>
  <c r="E102" i="68"/>
  <c r="M99" i="68"/>
  <c r="G99" i="68"/>
  <c r="L94" i="68"/>
  <c r="K94" i="68"/>
  <c r="I94" i="68"/>
  <c r="H94" i="68"/>
  <c r="F94" i="68"/>
  <c r="E94" i="68"/>
  <c r="L93" i="68"/>
  <c r="K93" i="68"/>
  <c r="I93" i="68"/>
  <c r="H93" i="68"/>
  <c r="F93" i="68"/>
  <c r="E93" i="68"/>
  <c r="L92" i="68"/>
  <c r="K92" i="68"/>
  <c r="I92" i="68"/>
  <c r="H92" i="68"/>
  <c r="F92" i="68"/>
  <c r="E92" i="68"/>
  <c r="L91" i="68"/>
  <c r="K91" i="68"/>
  <c r="I91" i="68"/>
  <c r="H91" i="68"/>
  <c r="F91" i="68"/>
  <c r="E91" i="68"/>
  <c r="L90" i="68"/>
  <c r="K90" i="68"/>
  <c r="I90" i="68"/>
  <c r="H90" i="68"/>
  <c r="F90" i="68"/>
  <c r="E90" i="68"/>
  <c r="L89" i="68"/>
  <c r="K89" i="68"/>
  <c r="I89" i="68"/>
  <c r="H89" i="68"/>
  <c r="F89" i="68"/>
  <c r="E89" i="68"/>
  <c r="L88" i="68"/>
  <c r="K88" i="68"/>
  <c r="I88" i="68"/>
  <c r="H88" i="68"/>
  <c r="F88" i="68"/>
  <c r="E88" i="68"/>
  <c r="L87" i="68"/>
  <c r="K87" i="68"/>
  <c r="I87" i="68"/>
  <c r="H87" i="68"/>
  <c r="F87" i="68"/>
  <c r="E87" i="68"/>
  <c r="L86" i="68"/>
  <c r="K86" i="68"/>
  <c r="I86" i="68"/>
  <c r="H86" i="68"/>
  <c r="F86" i="68"/>
  <c r="E86" i="68"/>
  <c r="L85" i="68"/>
  <c r="L95" i="68" s="1"/>
  <c r="K85" i="68"/>
  <c r="K95" i="68" s="1"/>
  <c r="I85" i="68"/>
  <c r="I95" i="68" s="1"/>
  <c r="H85" i="68"/>
  <c r="H95" i="68" s="1"/>
  <c r="F85" i="68"/>
  <c r="F95" i="68" s="1"/>
  <c r="E85" i="68"/>
  <c r="E95" i="68" s="1"/>
  <c r="M82" i="68"/>
  <c r="G82" i="68"/>
  <c r="L77" i="68"/>
  <c r="K77" i="68"/>
  <c r="I77" i="68"/>
  <c r="H77" i="68"/>
  <c r="F77" i="68"/>
  <c r="E77" i="68"/>
  <c r="L76" i="68"/>
  <c r="K76" i="68"/>
  <c r="I76" i="68"/>
  <c r="H76" i="68"/>
  <c r="F76" i="68"/>
  <c r="E76" i="68"/>
  <c r="L75" i="68"/>
  <c r="K75" i="68"/>
  <c r="I75" i="68"/>
  <c r="H75" i="68"/>
  <c r="F75" i="68"/>
  <c r="E75" i="68"/>
  <c r="L74" i="68"/>
  <c r="K74" i="68"/>
  <c r="I74" i="68"/>
  <c r="H74" i="68"/>
  <c r="F74" i="68"/>
  <c r="E74" i="68"/>
  <c r="L73" i="68"/>
  <c r="K73" i="68"/>
  <c r="I73" i="68"/>
  <c r="H73" i="68"/>
  <c r="F73" i="68"/>
  <c r="E73" i="68"/>
  <c r="L72" i="68"/>
  <c r="K72" i="68"/>
  <c r="I72" i="68"/>
  <c r="H72" i="68"/>
  <c r="F72" i="68"/>
  <c r="E72" i="68"/>
  <c r="L71" i="68"/>
  <c r="K71" i="68"/>
  <c r="I71" i="68"/>
  <c r="H71" i="68"/>
  <c r="F71" i="68"/>
  <c r="E71" i="68"/>
  <c r="L70" i="68"/>
  <c r="K70" i="68"/>
  <c r="I70" i="68"/>
  <c r="H70" i="68"/>
  <c r="F70" i="68"/>
  <c r="E70" i="68"/>
  <c r="L69" i="68"/>
  <c r="K69" i="68"/>
  <c r="I69" i="68"/>
  <c r="H69" i="68"/>
  <c r="F69" i="68"/>
  <c r="E69" i="68"/>
  <c r="L68" i="68"/>
  <c r="L78" i="68" s="1"/>
  <c r="K68" i="68"/>
  <c r="K78" i="68" s="1"/>
  <c r="I68" i="68"/>
  <c r="I78" i="68" s="1"/>
  <c r="H68" i="68"/>
  <c r="H78" i="68" s="1"/>
  <c r="F68" i="68"/>
  <c r="F78" i="68" s="1"/>
  <c r="E68" i="68"/>
  <c r="E78" i="68" s="1"/>
  <c r="M65" i="68"/>
  <c r="G65" i="68"/>
  <c r="O60" i="68"/>
  <c r="N60" i="68"/>
  <c r="L60" i="68"/>
  <c r="K60" i="68"/>
  <c r="I60" i="68"/>
  <c r="H60" i="68"/>
  <c r="F60" i="68"/>
  <c r="E60" i="68"/>
  <c r="L59" i="68"/>
  <c r="K59" i="68"/>
  <c r="I59" i="68"/>
  <c r="H59" i="68"/>
  <c r="F59" i="68"/>
  <c r="E59" i="68"/>
  <c r="L58" i="68"/>
  <c r="K58" i="68"/>
  <c r="I58" i="68"/>
  <c r="H58" i="68"/>
  <c r="F58" i="68"/>
  <c r="E58" i="68"/>
  <c r="L57" i="68"/>
  <c r="K57" i="68"/>
  <c r="I57" i="68"/>
  <c r="H57" i="68"/>
  <c r="F57" i="68"/>
  <c r="E57" i="68"/>
  <c r="L56" i="68"/>
  <c r="K56" i="68"/>
  <c r="I56" i="68"/>
  <c r="H56" i="68"/>
  <c r="F56" i="68"/>
  <c r="E56" i="68"/>
  <c r="L55" i="68"/>
  <c r="K55" i="68"/>
  <c r="I55" i="68"/>
  <c r="H55" i="68"/>
  <c r="F55" i="68"/>
  <c r="E55" i="68"/>
  <c r="L54" i="68"/>
  <c r="K54" i="68"/>
  <c r="I54" i="68"/>
  <c r="H54" i="68"/>
  <c r="F54" i="68"/>
  <c r="E54" i="68"/>
  <c r="L53" i="68"/>
  <c r="K53" i="68"/>
  <c r="I53" i="68"/>
  <c r="H53" i="68"/>
  <c r="F53" i="68"/>
  <c r="E53" i="68"/>
  <c r="L52" i="68"/>
  <c r="K52" i="68"/>
  <c r="I52" i="68"/>
  <c r="H52" i="68"/>
  <c r="F52" i="68"/>
  <c r="E52" i="68"/>
  <c r="L51" i="68"/>
  <c r="L61" i="68" s="1"/>
  <c r="K51" i="68"/>
  <c r="K61" i="68" s="1"/>
  <c r="I51" i="68"/>
  <c r="I61" i="68" s="1"/>
  <c r="H51" i="68"/>
  <c r="H61" i="68" s="1"/>
  <c r="F51" i="68"/>
  <c r="F61" i="68" s="1"/>
  <c r="E51" i="68"/>
  <c r="E61" i="68" s="1"/>
  <c r="M48" i="68"/>
  <c r="G48" i="68"/>
  <c r="L43" i="68"/>
  <c r="K43" i="68"/>
  <c r="I43" i="68"/>
  <c r="H43" i="68"/>
  <c r="F43" i="68"/>
  <c r="E43" i="68"/>
  <c r="L42" i="68"/>
  <c r="K42" i="68"/>
  <c r="I42" i="68"/>
  <c r="H42" i="68"/>
  <c r="F42" i="68"/>
  <c r="E42" i="68"/>
  <c r="L41" i="68"/>
  <c r="K41" i="68"/>
  <c r="I41" i="68"/>
  <c r="H41" i="68"/>
  <c r="F41" i="68"/>
  <c r="E41" i="68"/>
  <c r="L40" i="68"/>
  <c r="K40" i="68"/>
  <c r="I40" i="68"/>
  <c r="H40" i="68"/>
  <c r="F40" i="68"/>
  <c r="E40" i="68"/>
  <c r="L39" i="68"/>
  <c r="K39" i="68"/>
  <c r="I39" i="68"/>
  <c r="H39" i="68"/>
  <c r="F39" i="68"/>
  <c r="E39" i="68"/>
  <c r="L38" i="68"/>
  <c r="K38" i="68"/>
  <c r="I38" i="68"/>
  <c r="H38" i="68"/>
  <c r="F38" i="68"/>
  <c r="E38" i="68"/>
  <c r="L37" i="68"/>
  <c r="K37" i="68"/>
  <c r="I37" i="68"/>
  <c r="H37" i="68"/>
  <c r="F37" i="68"/>
  <c r="E37" i="68"/>
  <c r="L36" i="68"/>
  <c r="K36" i="68"/>
  <c r="I36" i="68"/>
  <c r="H36" i="68"/>
  <c r="F36" i="68"/>
  <c r="E36" i="68"/>
  <c r="L35" i="68"/>
  <c r="K35" i="68"/>
  <c r="I35" i="68"/>
  <c r="H35" i="68"/>
  <c r="F35" i="68"/>
  <c r="E35" i="68"/>
  <c r="L34" i="68"/>
  <c r="L44" i="68" s="1"/>
  <c r="K34" i="68"/>
  <c r="K44" i="68" s="1"/>
  <c r="I34" i="68"/>
  <c r="I44" i="68" s="1"/>
  <c r="H34" i="68"/>
  <c r="H44" i="68" s="1"/>
  <c r="F34" i="68"/>
  <c r="F44" i="68" s="1"/>
  <c r="E34" i="68"/>
  <c r="E44" i="68" s="1"/>
  <c r="M31" i="68"/>
  <c r="G31" i="68"/>
  <c r="O26" i="68"/>
  <c r="N26" i="68"/>
  <c r="M26" i="68"/>
  <c r="L26" i="68"/>
  <c r="K26" i="68"/>
  <c r="J26" i="68"/>
  <c r="I26" i="68"/>
  <c r="H26" i="68"/>
  <c r="G26" i="68"/>
  <c r="F26" i="68"/>
  <c r="E26" i="68"/>
  <c r="D26" i="68"/>
  <c r="C26" i="68"/>
  <c r="B26" i="68"/>
  <c r="O25" i="68"/>
  <c r="N25" i="68"/>
  <c r="M25" i="68"/>
  <c r="L25" i="68"/>
  <c r="K25" i="68"/>
  <c r="J25" i="68"/>
  <c r="I25" i="68"/>
  <c r="H25" i="68"/>
  <c r="G25" i="68"/>
  <c r="F25" i="68"/>
  <c r="E25" i="68"/>
  <c r="D25" i="68"/>
  <c r="C25" i="68"/>
  <c r="B25" i="68"/>
  <c r="O24" i="68"/>
  <c r="N24" i="68"/>
  <c r="M24" i="68"/>
  <c r="L24" i="68"/>
  <c r="K24" i="68"/>
  <c r="J24" i="68"/>
  <c r="I24" i="68"/>
  <c r="H24" i="68"/>
  <c r="G24" i="68"/>
  <c r="F24" i="68"/>
  <c r="E24" i="68"/>
  <c r="D24" i="68"/>
  <c r="C24" i="68"/>
  <c r="B24" i="68"/>
  <c r="O23" i="68"/>
  <c r="N23" i="68"/>
  <c r="M23" i="68"/>
  <c r="L23" i="68"/>
  <c r="K23" i="68"/>
  <c r="J23" i="68"/>
  <c r="I23" i="68"/>
  <c r="H23" i="68"/>
  <c r="G23" i="68"/>
  <c r="F23" i="68"/>
  <c r="E23" i="68"/>
  <c r="D23" i="68"/>
  <c r="C23" i="68"/>
  <c r="B23" i="68"/>
  <c r="O22" i="68"/>
  <c r="N22" i="68"/>
  <c r="M22" i="68"/>
  <c r="L22" i="68"/>
  <c r="K22" i="68"/>
  <c r="J22" i="68"/>
  <c r="I22" i="68"/>
  <c r="H22" i="68"/>
  <c r="G22" i="68"/>
  <c r="F22" i="68"/>
  <c r="E22" i="68"/>
  <c r="D22" i="68"/>
  <c r="C22" i="68"/>
  <c r="B22" i="68"/>
  <c r="L21" i="68"/>
  <c r="K21" i="68"/>
  <c r="J21" i="68"/>
  <c r="I21" i="68"/>
  <c r="H21" i="68"/>
  <c r="G21" i="68"/>
  <c r="F21" i="68"/>
  <c r="E21" i="68"/>
  <c r="D21" i="68"/>
  <c r="C21" i="68"/>
  <c r="B21" i="68"/>
  <c r="L20" i="68"/>
  <c r="K20" i="68"/>
  <c r="J20" i="68"/>
  <c r="I20" i="68"/>
  <c r="H20" i="68"/>
  <c r="G20" i="68"/>
  <c r="F20" i="68"/>
  <c r="E20" i="68"/>
  <c r="D20" i="68"/>
  <c r="C20" i="68"/>
  <c r="B20" i="68"/>
  <c r="L19" i="68"/>
  <c r="K19" i="68"/>
  <c r="J19" i="68"/>
  <c r="I19" i="68"/>
  <c r="H19" i="68"/>
  <c r="G19" i="68"/>
  <c r="F19" i="68"/>
  <c r="E19" i="68"/>
  <c r="D19" i="68"/>
  <c r="C19" i="68"/>
  <c r="B19" i="68"/>
  <c r="L18" i="68"/>
  <c r="K18" i="68"/>
  <c r="J18" i="68"/>
  <c r="I18" i="68"/>
  <c r="H18" i="68"/>
  <c r="G18" i="68"/>
  <c r="F18" i="68"/>
  <c r="E18" i="68"/>
  <c r="D18" i="68"/>
  <c r="C18" i="68"/>
  <c r="B18" i="68"/>
  <c r="L17" i="68"/>
  <c r="K17" i="68"/>
  <c r="J17" i="68"/>
  <c r="I17" i="68"/>
  <c r="H17" i="68"/>
  <c r="G17" i="68"/>
  <c r="F17" i="68"/>
  <c r="E17" i="68"/>
  <c r="D17" i="68"/>
  <c r="C17" i="68"/>
  <c r="B17" i="68"/>
  <c r="M14" i="68"/>
  <c r="G14" i="68"/>
  <c r="L111" i="66"/>
  <c r="K111" i="66"/>
  <c r="I111" i="66"/>
  <c r="H111" i="66"/>
  <c r="F111" i="66"/>
  <c r="E111" i="66"/>
  <c r="L110" i="66"/>
  <c r="K110" i="66"/>
  <c r="I110" i="66"/>
  <c r="H110" i="66"/>
  <c r="F110" i="66"/>
  <c r="E110" i="66"/>
  <c r="L109" i="66"/>
  <c r="K109" i="66"/>
  <c r="I109" i="66"/>
  <c r="H109" i="66"/>
  <c r="F109" i="66"/>
  <c r="E109" i="66"/>
  <c r="L108" i="66"/>
  <c r="K108" i="66"/>
  <c r="I108" i="66"/>
  <c r="H108" i="66"/>
  <c r="F108" i="66"/>
  <c r="E108" i="66"/>
  <c r="L107" i="66"/>
  <c r="K107" i="66"/>
  <c r="I107" i="66"/>
  <c r="H107" i="66"/>
  <c r="F107" i="66"/>
  <c r="E107" i="66"/>
  <c r="L106" i="66"/>
  <c r="K106" i="66"/>
  <c r="I106" i="66"/>
  <c r="H106" i="66"/>
  <c r="F106" i="66"/>
  <c r="E106" i="66"/>
  <c r="L105" i="66"/>
  <c r="K105" i="66"/>
  <c r="I105" i="66"/>
  <c r="H105" i="66"/>
  <c r="F105" i="66"/>
  <c r="E105" i="66"/>
  <c r="L104" i="66"/>
  <c r="K104" i="66"/>
  <c r="I104" i="66"/>
  <c r="H104" i="66"/>
  <c r="F104" i="66"/>
  <c r="E104" i="66"/>
  <c r="L103" i="66"/>
  <c r="K103" i="66"/>
  <c r="I103" i="66"/>
  <c r="H103" i="66"/>
  <c r="F103" i="66"/>
  <c r="E103" i="66"/>
  <c r="L102" i="66"/>
  <c r="L112" i="66" s="1"/>
  <c r="K102" i="66"/>
  <c r="I102" i="66"/>
  <c r="H102" i="66"/>
  <c r="H112" i="66" s="1"/>
  <c r="F102" i="66"/>
  <c r="F112" i="66" s="1"/>
  <c r="E102" i="66"/>
  <c r="M99" i="66"/>
  <c r="G99" i="66"/>
  <c r="L94" i="66"/>
  <c r="K94" i="66"/>
  <c r="I94" i="66"/>
  <c r="H94" i="66"/>
  <c r="F94" i="66"/>
  <c r="E94" i="66"/>
  <c r="L93" i="66"/>
  <c r="K93" i="66"/>
  <c r="I93" i="66"/>
  <c r="H93" i="66"/>
  <c r="F93" i="66"/>
  <c r="E93" i="66"/>
  <c r="L92" i="66"/>
  <c r="K92" i="66"/>
  <c r="I92" i="66"/>
  <c r="H92" i="66"/>
  <c r="F92" i="66"/>
  <c r="E92" i="66"/>
  <c r="L91" i="66"/>
  <c r="K91" i="66"/>
  <c r="I91" i="66"/>
  <c r="H91" i="66"/>
  <c r="F91" i="66"/>
  <c r="E91" i="66"/>
  <c r="L90" i="66"/>
  <c r="K90" i="66"/>
  <c r="I90" i="66"/>
  <c r="H90" i="66"/>
  <c r="F90" i="66"/>
  <c r="E90" i="66"/>
  <c r="L89" i="66"/>
  <c r="K89" i="66"/>
  <c r="I89" i="66"/>
  <c r="H89" i="66"/>
  <c r="F89" i="66"/>
  <c r="E89" i="66"/>
  <c r="L88" i="66"/>
  <c r="K88" i="66"/>
  <c r="I88" i="66"/>
  <c r="H88" i="66"/>
  <c r="F88" i="66"/>
  <c r="E88" i="66"/>
  <c r="L87" i="66"/>
  <c r="K87" i="66"/>
  <c r="I87" i="66"/>
  <c r="H87" i="66"/>
  <c r="F87" i="66"/>
  <c r="E87" i="66"/>
  <c r="L86" i="66"/>
  <c r="K86" i="66"/>
  <c r="I86" i="66"/>
  <c r="H86" i="66"/>
  <c r="F86" i="66"/>
  <c r="E86" i="66"/>
  <c r="L85" i="66"/>
  <c r="K85" i="66"/>
  <c r="K95" i="66" s="1"/>
  <c r="I85" i="66"/>
  <c r="I95" i="66" s="1"/>
  <c r="H85" i="66"/>
  <c r="F85" i="66"/>
  <c r="E85" i="66"/>
  <c r="E95" i="66" s="1"/>
  <c r="M82" i="66"/>
  <c r="G82" i="66"/>
  <c r="L77" i="66"/>
  <c r="K77" i="66"/>
  <c r="I77" i="66"/>
  <c r="H77" i="66"/>
  <c r="F77" i="66"/>
  <c r="E77" i="66"/>
  <c r="L76" i="66"/>
  <c r="K76" i="66"/>
  <c r="I76" i="66"/>
  <c r="H76" i="66"/>
  <c r="F76" i="66"/>
  <c r="E76" i="66"/>
  <c r="L75" i="66"/>
  <c r="K75" i="66"/>
  <c r="I75" i="66"/>
  <c r="H75" i="66"/>
  <c r="F75" i="66"/>
  <c r="E75" i="66"/>
  <c r="L74" i="66"/>
  <c r="K74" i="66"/>
  <c r="I74" i="66"/>
  <c r="H74" i="66"/>
  <c r="F74" i="66"/>
  <c r="E74" i="66"/>
  <c r="L73" i="66"/>
  <c r="K73" i="66"/>
  <c r="I73" i="66"/>
  <c r="H73" i="66"/>
  <c r="F73" i="66"/>
  <c r="E73" i="66"/>
  <c r="L72" i="66"/>
  <c r="K72" i="66"/>
  <c r="I72" i="66"/>
  <c r="H72" i="66"/>
  <c r="F72" i="66"/>
  <c r="E72" i="66"/>
  <c r="L71" i="66"/>
  <c r="K71" i="66"/>
  <c r="I71" i="66"/>
  <c r="H71" i="66"/>
  <c r="F71" i="66"/>
  <c r="E71" i="66"/>
  <c r="L70" i="66"/>
  <c r="K70" i="66"/>
  <c r="I70" i="66"/>
  <c r="H70" i="66"/>
  <c r="F70" i="66"/>
  <c r="E70" i="66"/>
  <c r="L69" i="66"/>
  <c r="K69" i="66"/>
  <c r="I69" i="66"/>
  <c r="H69" i="66"/>
  <c r="F69" i="66"/>
  <c r="E69" i="66"/>
  <c r="L68" i="66"/>
  <c r="L78" i="66" s="1"/>
  <c r="K68" i="66"/>
  <c r="K78" i="66" s="1"/>
  <c r="I68" i="66"/>
  <c r="H68" i="66"/>
  <c r="H78" i="66" s="1"/>
  <c r="F68" i="66"/>
  <c r="F78" i="66" s="1"/>
  <c r="E68" i="66"/>
  <c r="E78" i="66" s="1"/>
  <c r="M65" i="66"/>
  <c r="G65" i="66"/>
  <c r="L60" i="66"/>
  <c r="K60" i="66"/>
  <c r="I60" i="66"/>
  <c r="H60" i="66"/>
  <c r="F60" i="66"/>
  <c r="E60" i="66"/>
  <c r="L59" i="66"/>
  <c r="K59" i="66"/>
  <c r="I59" i="66"/>
  <c r="H59" i="66"/>
  <c r="F59" i="66"/>
  <c r="E59" i="66"/>
  <c r="L58" i="66"/>
  <c r="K58" i="66"/>
  <c r="I58" i="66"/>
  <c r="H58" i="66"/>
  <c r="F58" i="66"/>
  <c r="E58" i="66"/>
  <c r="L57" i="66"/>
  <c r="K57" i="66"/>
  <c r="I57" i="66"/>
  <c r="H57" i="66"/>
  <c r="F57" i="66"/>
  <c r="E57" i="66"/>
  <c r="L56" i="66"/>
  <c r="K56" i="66"/>
  <c r="I56" i="66"/>
  <c r="H56" i="66"/>
  <c r="F56" i="66"/>
  <c r="E56" i="66"/>
  <c r="L55" i="66"/>
  <c r="K55" i="66"/>
  <c r="I55" i="66"/>
  <c r="H55" i="66"/>
  <c r="F55" i="66"/>
  <c r="E55" i="66"/>
  <c r="L54" i="66"/>
  <c r="K54" i="66"/>
  <c r="I54" i="66"/>
  <c r="H54" i="66"/>
  <c r="F54" i="66"/>
  <c r="E54" i="66"/>
  <c r="L53" i="66"/>
  <c r="K53" i="66"/>
  <c r="I53" i="66"/>
  <c r="H53" i="66"/>
  <c r="F53" i="66"/>
  <c r="E53" i="66"/>
  <c r="L52" i="66"/>
  <c r="K52" i="66"/>
  <c r="I52" i="66"/>
  <c r="H52" i="66"/>
  <c r="F52" i="66"/>
  <c r="E52" i="66"/>
  <c r="L51" i="66"/>
  <c r="K51" i="66"/>
  <c r="K61" i="66" s="1"/>
  <c r="I51" i="66"/>
  <c r="I61" i="66" s="1"/>
  <c r="H51" i="66"/>
  <c r="H61" i="66" s="1"/>
  <c r="F51" i="66"/>
  <c r="E51" i="66"/>
  <c r="E61" i="66" s="1"/>
  <c r="M48" i="66"/>
  <c r="G48" i="66"/>
  <c r="L43" i="66"/>
  <c r="K43" i="66"/>
  <c r="I43" i="66"/>
  <c r="H43" i="66"/>
  <c r="F43" i="66"/>
  <c r="E43" i="66"/>
  <c r="L42" i="66"/>
  <c r="K42" i="66"/>
  <c r="I42" i="66"/>
  <c r="H42" i="66"/>
  <c r="F42" i="66"/>
  <c r="E42" i="66"/>
  <c r="L41" i="66"/>
  <c r="K41" i="66"/>
  <c r="I41" i="66"/>
  <c r="H41" i="66"/>
  <c r="F41" i="66"/>
  <c r="E41" i="66"/>
  <c r="L40" i="66"/>
  <c r="K40" i="66"/>
  <c r="I40" i="66"/>
  <c r="H40" i="66"/>
  <c r="F40" i="66"/>
  <c r="E40" i="66"/>
  <c r="L39" i="66"/>
  <c r="K39" i="66"/>
  <c r="I39" i="66"/>
  <c r="H39" i="66"/>
  <c r="F39" i="66"/>
  <c r="E39" i="66"/>
  <c r="L38" i="66"/>
  <c r="K38" i="66"/>
  <c r="I38" i="66"/>
  <c r="H38" i="66"/>
  <c r="F38" i="66"/>
  <c r="E38" i="66"/>
  <c r="L37" i="66"/>
  <c r="K37" i="66"/>
  <c r="I37" i="66"/>
  <c r="H37" i="66"/>
  <c r="F37" i="66"/>
  <c r="E37" i="66"/>
  <c r="L36" i="66"/>
  <c r="K36" i="66"/>
  <c r="I36" i="66"/>
  <c r="H36" i="66"/>
  <c r="F36" i="66"/>
  <c r="E36" i="66"/>
  <c r="L35" i="66"/>
  <c r="K35" i="66"/>
  <c r="I35" i="66"/>
  <c r="H35" i="66"/>
  <c r="F35" i="66"/>
  <c r="E35" i="66"/>
  <c r="L34" i="66"/>
  <c r="L44" i="66" s="1"/>
  <c r="K34" i="66"/>
  <c r="K44" i="66" s="1"/>
  <c r="I34" i="66"/>
  <c r="H34" i="66"/>
  <c r="H44" i="66" s="1"/>
  <c r="F34" i="66"/>
  <c r="F44" i="66" s="1"/>
  <c r="E34" i="66"/>
  <c r="E44" i="66" s="1"/>
  <c r="M31" i="66"/>
  <c r="G31" i="66"/>
  <c r="O26" i="66"/>
  <c r="N26" i="66"/>
  <c r="M26" i="66"/>
  <c r="L26" i="66"/>
  <c r="K26" i="66"/>
  <c r="J26" i="66"/>
  <c r="I26" i="66"/>
  <c r="H26" i="66"/>
  <c r="G26" i="66"/>
  <c r="F26" i="66"/>
  <c r="E26" i="66"/>
  <c r="D26" i="66"/>
  <c r="C26" i="66"/>
  <c r="B26" i="66"/>
  <c r="O25" i="66"/>
  <c r="N25" i="66"/>
  <c r="M25" i="66"/>
  <c r="L25" i="66"/>
  <c r="K25" i="66"/>
  <c r="J25" i="66"/>
  <c r="I25" i="66"/>
  <c r="H25" i="66"/>
  <c r="G25" i="66"/>
  <c r="F25" i="66"/>
  <c r="E25" i="66"/>
  <c r="D25" i="66"/>
  <c r="C25" i="66"/>
  <c r="B25" i="66"/>
  <c r="O24" i="66"/>
  <c r="N24" i="66"/>
  <c r="M24" i="66"/>
  <c r="L24" i="66"/>
  <c r="K24" i="66"/>
  <c r="J24" i="66"/>
  <c r="I24" i="66"/>
  <c r="H24" i="66"/>
  <c r="G24" i="66"/>
  <c r="F24" i="66"/>
  <c r="E24" i="66"/>
  <c r="D24" i="66"/>
  <c r="C24" i="66"/>
  <c r="B24" i="66"/>
  <c r="O23" i="66"/>
  <c r="N23" i="66"/>
  <c r="M23" i="66"/>
  <c r="L23" i="66"/>
  <c r="K23" i="66"/>
  <c r="J23" i="66"/>
  <c r="I23" i="66"/>
  <c r="H23" i="66"/>
  <c r="G23" i="66"/>
  <c r="F23" i="66"/>
  <c r="E23" i="66"/>
  <c r="D23" i="66"/>
  <c r="C23" i="66"/>
  <c r="B23" i="66"/>
  <c r="O22" i="66"/>
  <c r="N22" i="66"/>
  <c r="M22" i="66"/>
  <c r="L22" i="66"/>
  <c r="K22" i="66"/>
  <c r="J22" i="66"/>
  <c r="I22" i="66"/>
  <c r="H22" i="66"/>
  <c r="G22" i="66"/>
  <c r="F22" i="66"/>
  <c r="E22" i="66"/>
  <c r="D22" i="66"/>
  <c r="C22" i="66"/>
  <c r="B22" i="66"/>
  <c r="O21" i="66"/>
  <c r="N21" i="66"/>
  <c r="M21" i="66"/>
  <c r="L21" i="66"/>
  <c r="K21" i="66"/>
  <c r="J21" i="66"/>
  <c r="I21" i="66"/>
  <c r="H21" i="66"/>
  <c r="G21" i="66"/>
  <c r="F21" i="66"/>
  <c r="E21" i="66"/>
  <c r="D21" i="66"/>
  <c r="C21" i="66"/>
  <c r="B21" i="66"/>
  <c r="O20" i="66"/>
  <c r="N20" i="66"/>
  <c r="M20" i="66"/>
  <c r="L20" i="66"/>
  <c r="K20" i="66"/>
  <c r="J20" i="66"/>
  <c r="I20" i="66"/>
  <c r="H20" i="66"/>
  <c r="G20" i="66"/>
  <c r="F20" i="66"/>
  <c r="E20" i="66"/>
  <c r="D20" i="66"/>
  <c r="C20" i="66"/>
  <c r="B20" i="66"/>
  <c r="O19" i="66"/>
  <c r="N19" i="66"/>
  <c r="M19" i="66"/>
  <c r="L19" i="66"/>
  <c r="K19" i="66"/>
  <c r="J19" i="66"/>
  <c r="I19" i="66"/>
  <c r="H19" i="66"/>
  <c r="G19" i="66"/>
  <c r="F19" i="66"/>
  <c r="E19" i="66"/>
  <c r="D19" i="66"/>
  <c r="C19" i="66"/>
  <c r="B19" i="66"/>
  <c r="O18" i="66"/>
  <c r="N18" i="66"/>
  <c r="M18" i="66"/>
  <c r="L18" i="66"/>
  <c r="K18" i="66"/>
  <c r="J18" i="66"/>
  <c r="I18" i="66"/>
  <c r="H18" i="66"/>
  <c r="G18" i="66"/>
  <c r="F18" i="66"/>
  <c r="E18" i="66"/>
  <c r="D18" i="66"/>
  <c r="C18" i="66"/>
  <c r="B18" i="66"/>
  <c r="O17" i="66"/>
  <c r="N17" i="66"/>
  <c r="M17" i="66"/>
  <c r="L17" i="66"/>
  <c r="K17" i="66"/>
  <c r="J17" i="66"/>
  <c r="I17" i="66"/>
  <c r="H17" i="66"/>
  <c r="G17" i="66"/>
  <c r="F17" i="66"/>
  <c r="E17" i="66"/>
  <c r="D17" i="66"/>
  <c r="C17" i="66"/>
  <c r="B17" i="66"/>
  <c r="M14" i="66"/>
  <c r="G14" i="66"/>
  <c r="O111" i="64"/>
  <c r="N111" i="64"/>
  <c r="I111" i="64"/>
  <c r="H111" i="64"/>
  <c r="O110" i="64"/>
  <c r="N110" i="64"/>
  <c r="I110" i="64"/>
  <c r="H110" i="64"/>
  <c r="O109" i="64"/>
  <c r="N109" i="64"/>
  <c r="I109" i="64"/>
  <c r="H109" i="64"/>
  <c r="O108" i="64"/>
  <c r="N108" i="64"/>
  <c r="I108" i="64"/>
  <c r="H108" i="64"/>
  <c r="O107" i="64"/>
  <c r="N107" i="64"/>
  <c r="I107" i="64"/>
  <c r="H107" i="64"/>
  <c r="O106" i="64"/>
  <c r="N106" i="64"/>
  <c r="I106" i="64"/>
  <c r="H106" i="64"/>
  <c r="O105" i="64"/>
  <c r="N105" i="64"/>
  <c r="I105" i="64"/>
  <c r="H105" i="64"/>
  <c r="O104" i="64"/>
  <c r="N104" i="64"/>
  <c r="I104" i="64"/>
  <c r="H104" i="64"/>
  <c r="O103" i="64"/>
  <c r="N103" i="64"/>
  <c r="I103" i="64"/>
  <c r="H103" i="64"/>
  <c r="O102" i="64"/>
  <c r="N102" i="64"/>
  <c r="N112" i="64" s="1"/>
  <c r="I102" i="64"/>
  <c r="H102" i="64"/>
  <c r="H112" i="64" s="1"/>
  <c r="M99" i="64"/>
  <c r="G99" i="64"/>
  <c r="O94" i="64"/>
  <c r="N94" i="64"/>
  <c r="I94" i="64"/>
  <c r="H94" i="64"/>
  <c r="O93" i="64"/>
  <c r="N93" i="64"/>
  <c r="I93" i="64"/>
  <c r="H93" i="64"/>
  <c r="O92" i="64"/>
  <c r="N92" i="64"/>
  <c r="I92" i="64"/>
  <c r="H92" i="64"/>
  <c r="O91" i="64"/>
  <c r="N91" i="64"/>
  <c r="I91" i="64"/>
  <c r="H91" i="64"/>
  <c r="O90" i="64"/>
  <c r="N90" i="64"/>
  <c r="I90" i="64"/>
  <c r="H90" i="64"/>
  <c r="O89" i="64"/>
  <c r="N89" i="64"/>
  <c r="I89" i="64"/>
  <c r="H89" i="64"/>
  <c r="O88" i="64"/>
  <c r="N88" i="64"/>
  <c r="I88" i="64"/>
  <c r="H88" i="64"/>
  <c r="O87" i="64"/>
  <c r="N87" i="64"/>
  <c r="I87" i="64"/>
  <c r="H87" i="64"/>
  <c r="O86" i="64"/>
  <c r="N86" i="64"/>
  <c r="I86" i="64"/>
  <c r="H86" i="64"/>
  <c r="O85" i="64"/>
  <c r="O95" i="64" s="1"/>
  <c r="N85" i="64"/>
  <c r="I85" i="64"/>
  <c r="I95" i="64" s="1"/>
  <c r="H85" i="64"/>
  <c r="M82" i="64"/>
  <c r="G82" i="64"/>
  <c r="O77" i="64"/>
  <c r="N77" i="64"/>
  <c r="I77" i="64"/>
  <c r="H77" i="64"/>
  <c r="O76" i="64"/>
  <c r="N76" i="64"/>
  <c r="I76" i="64"/>
  <c r="H76" i="64"/>
  <c r="O75" i="64"/>
  <c r="N75" i="64"/>
  <c r="I75" i="64"/>
  <c r="H75" i="64"/>
  <c r="O74" i="64"/>
  <c r="N74" i="64"/>
  <c r="I74" i="64"/>
  <c r="H74" i="64"/>
  <c r="O73" i="64"/>
  <c r="N73" i="64"/>
  <c r="I73" i="64"/>
  <c r="H73" i="64"/>
  <c r="O72" i="64"/>
  <c r="N72" i="64"/>
  <c r="I72" i="64"/>
  <c r="H72" i="64"/>
  <c r="O71" i="64"/>
  <c r="N71" i="64"/>
  <c r="I71" i="64"/>
  <c r="H71" i="64"/>
  <c r="O70" i="64"/>
  <c r="N70" i="64"/>
  <c r="I70" i="64"/>
  <c r="H70" i="64"/>
  <c r="O69" i="64"/>
  <c r="N69" i="64"/>
  <c r="I69" i="64"/>
  <c r="H69" i="64"/>
  <c r="O68" i="64"/>
  <c r="O78" i="64" s="1"/>
  <c r="N68" i="64"/>
  <c r="N78" i="64" s="1"/>
  <c r="I68" i="64"/>
  <c r="I78" i="64" s="1"/>
  <c r="H68" i="64"/>
  <c r="H78" i="64" s="1"/>
  <c r="M65" i="64"/>
  <c r="G65" i="64"/>
  <c r="O60" i="64"/>
  <c r="N60" i="64"/>
  <c r="I60" i="64"/>
  <c r="H60" i="64"/>
  <c r="O59" i="64"/>
  <c r="N59" i="64"/>
  <c r="I59" i="64"/>
  <c r="H59" i="64"/>
  <c r="O58" i="64"/>
  <c r="N58" i="64"/>
  <c r="I58" i="64"/>
  <c r="H58" i="64"/>
  <c r="O57" i="64"/>
  <c r="N57" i="64"/>
  <c r="I57" i="64"/>
  <c r="H57" i="64"/>
  <c r="O56" i="64"/>
  <c r="N56" i="64"/>
  <c r="I56" i="64"/>
  <c r="H56" i="64"/>
  <c r="O55" i="64"/>
  <c r="N55" i="64"/>
  <c r="I55" i="64"/>
  <c r="H55" i="64"/>
  <c r="O54" i="64"/>
  <c r="N54" i="64"/>
  <c r="I54" i="64"/>
  <c r="H54" i="64"/>
  <c r="O53" i="64"/>
  <c r="N53" i="64"/>
  <c r="I53" i="64"/>
  <c r="H53" i="64"/>
  <c r="O52" i="64"/>
  <c r="N52" i="64"/>
  <c r="I52" i="64"/>
  <c r="H52" i="64"/>
  <c r="O51" i="64"/>
  <c r="O61" i="64" s="1"/>
  <c r="N51" i="64"/>
  <c r="N61" i="64" s="1"/>
  <c r="I51" i="64"/>
  <c r="I61" i="64" s="1"/>
  <c r="H51" i="64"/>
  <c r="H61" i="64" s="1"/>
  <c r="M48" i="64"/>
  <c r="G48" i="64"/>
  <c r="O43" i="64"/>
  <c r="N43" i="64"/>
  <c r="I43" i="64"/>
  <c r="H43" i="64"/>
  <c r="O42" i="64"/>
  <c r="N42" i="64"/>
  <c r="I42" i="64"/>
  <c r="H42" i="64"/>
  <c r="O41" i="64"/>
  <c r="N41" i="64"/>
  <c r="I41" i="64"/>
  <c r="H41" i="64"/>
  <c r="O40" i="64"/>
  <c r="N40" i="64"/>
  <c r="I40" i="64"/>
  <c r="H40" i="64"/>
  <c r="O39" i="64"/>
  <c r="N39" i="64"/>
  <c r="I39" i="64"/>
  <c r="H39" i="64"/>
  <c r="O38" i="64"/>
  <c r="N38" i="64"/>
  <c r="I38" i="64"/>
  <c r="H38" i="64"/>
  <c r="O37" i="64"/>
  <c r="N37" i="64"/>
  <c r="I37" i="64"/>
  <c r="H37" i="64"/>
  <c r="O36" i="64"/>
  <c r="N36" i="64"/>
  <c r="I36" i="64"/>
  <c r="H36" i="64"/>
  <c r="O35" i="64"/>
  <c r="N35" i="64"/>
  <c r="I35" i="64"/>
  <c r="H35" i="64"/>
  <c r="O34" i="64"/>
  <c r="N34" i="64"/>
  <c r="N44" i="64" s="1"/>
  <c r="I34" i="64"/>
  <c r="H34" i="64"/>
  <c r="H44" i="64" s="1"/>
  <c r="M31" i="64"/>
  <c r="G31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C26" i="64"/>
  <c r="B26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C25" i="64"/>
  <c r="B25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C24" i="64"/>
  <c r="B24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C23" i="64"/>
  <c r="B23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C22" i="64"/>
  <c r="B22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C21" i="64"/>
  <c r="B21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C20" i="64"/>
  <c r="B20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C19" i="64"/>
  <c r="B19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C18" i="64"/>
  <c r="B18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C17" i="64"/>
  <c r="B17" i="64"/>
  <c r="M14" i="64"/>
  <c r="G14" i="64"/>
  <c r="N91" i="62"/>
  <c r="N87" i="62"/>
  <c r="N40" i="62"/>
  <c r="N36" i="62"/>
  <c r="K87" i="62"/>
  <c r="K74" i="62"/>
  <c r="K70" i="62"/>
  <c r="K55" i="62"/>
  <c r="I111" i="62"/>
  <c r="H111" i="62"/>
  <c r="I110" i="62"/>
  <c r="H110" i="62"/>
  <c r="I109" i="62"/>
  <c r="H109" i="62"/>
  <c r="I108" i="62"/>
  <c r="H108" i="62"/>
  <c r="I107" i="62"/>
  <c r="H107" i="62"/>
  <c r="I106" i="62"/>
  <c r="H106" i="62"/>
  <c r="I105" i="62"/>
  <c r="H105" i="62"/>
  <c r="I104" i="62"/>
  <c r="H104" i="62"/>
  <c r="I103" i="62"/>
  <c r="H103" i="62"/>
  <c r="I102" i="62"/>
  <c r="H102" i="62"/>
  <c r="M99" i="62"/>
  <c r="G99" i="62"/>
  <c r="I94" i="62"/>
  <c r="H94" i="62"/>
  <c r="I93" i="62"/>
  <c r="H93" i="62"/>
  <c r="I92" i="62"/>
  <c r="H92" i="62"/>
  <c r="I91" i="62"/>
  <c r="H91" i="62"/>
  <c r="I90" i="62"/>
  <c r="H90" i="62"/>
  <c r="I89" i="62"/>
  <c r="H89" i="62"/>
  <c r="I88" i="62"/>
  <c r="H88" i="62"/>
  <c r="I87" i="62"/>
  <c r="H87" i="62"/>
  <c r="I86" i="62"/>
  <c r="H86" i="62"/>
  <c r="I85" i="62"/>
  <c r="I95" i="62" s="1"/>
  <c r="H85" i="62"/>
  <c r="M82" i="62"/>
  <c r="G82" i="62"/>
  <c r="I77" i="62"/>
  <c r="H77" i="62"/>
  <c r="I76" i="62"/>
  <c r="H76" i="62"/>
  <c r="I75" i="62"/>
  <c r="H75" i="62"/>
  <c r="I74" i="62"/>
  <c r="H74" i="62"/>
  <c r="I73" i="62"/>
  <c r="H73" i="62"/>
  <c r="I72" i="62"/>
  <c r="H72" i="62"/>
  <c r="I71" i="62"/>
  <c r="H71" i="62"/>
  <c r="I70" i="62"/>
  <c r="H70" i="62"/>
  <c r="I69" i="62"/>
  <c r="H69" i="62"/>
  <c r="I68" i="62"/>
  <c r="H68" i="62"/>
  <c r="M65" i="62"/>
  <c r="G65" i="62"/>
  <c r="O60" i="62"/>
  <c r="N60" i="62"/>
  <c r="L60" i="62"/>
  <c r="K60" i="62"/>
  <c r="I60" i="62"/>
  <c r="H60" i="62"/>
  <c r="F60" i="62"/>
  <c r="E60" i="62"/>
  <c r="O59" i="62"/>
  <c r="N59" i="62"/>
  <c r="L59" i="62"/>
  <c r="K59" i="62"/>
  <c r="I59" i="62"/>
  <c r="H59" i="62"/>
  <c r="F59" i="62"/>
  <c r="E59" i="62"/>
  <c r="I58" i="62"/>
  <c r="H58" i="62"/>
  <c r="I57" i="62"/>
  <c r="H57" i="62"/>
  <c r="I56" i="62"/>
  <c r="H56" i="62"/>
  <c r="I55" i="62"/>
  <c r="H55" i="62"/>
  <c r="I54" i="62"/>
  <c r="H54" i="62"/>
  <c r="I53" i="62"/>
  <c r="H53" i="62"/>
  <c r="I52" i="62"/>
  <c r="H52" i="62"/>
  <c r="K51" i="62"/>
  <c r="L51" i="62" s="1"/>
  <c r="I51" i="62"/>
  <c r="H51" i="62"/>
  <c r="M48" i="62"/>
  <c r="G48" i="62"/>
  <c r="I43" i="62"/>
  <c r="H43" i="62"/>
  <c r="I42" i="62"/>
  <c r="H42" i="62"/>
  <c r="I41" i="62"/>
  <c r="H41" i="62"/>
  <c r="I40" i="62"/>
  <c r="H40" i="62"/>
  <c r="I39" i="62"/>
  <c r="H39" i="62"/>
  <c r="I38" i="62"/>
  <c r="H38" i="62"/>
  <c r="I37" i="62"/>
  <c r="H37" i="62"/>
  <c r="I36" i="62"/>
  <c r="H36" i="62"/>
  <c r="I35" i="62"/>
  <c r="H35" i="62"/>
  <c r="I34" i="62"/>
  <c r="H34" i="62"/>
  <c r="H44" i="62" s="1"/>
  <c r="M31" i="62"/>
  <c r="G31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C26" i="62"/>
  <c r="B26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C25" i="62"/>
  <c r="B25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C24" i="62"/>
  <c r="B24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C23" i="62"/>
  <c r="B23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C22" i="62"/>
  <c r="B22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C21" i="62"/>
  <c r="B21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C20" i="62"/>
  <c r="B20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C19" i="62"/>
  <c r="B19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C18" i="62"/>
  <c r="B18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C17" i="62"/>
  <c r="B17" i="62"/>
  <c r="M14" i="62"/>
  <c r="G14" i="62"/>
  <c r="L111" i="60"/>
  <c r="K111" i="60"/>
  <c r="I111" i="60"/>
  <c r="H111" i="60"/>
  <c r="L110" i="60"/>
  <c r="K110" i="60"/>
  <c r="I110" i="60"/>
  <c r="H110" i="60"/>
  <c r="L109" i="60"/>
  <c r="K109" i="60"/>
  <c r="I109" i="60"/>
  <c r="H109" i="60"/>
  <c r="L108" i="60"/>
  <c r="K108" i="60"/>
  <c r="I108" i="60"/>
  <c r="H108" i="60"/>
  <c r="L107" i="60"/>
  <c r="K107" i="60"/>
  <c r="I107" i="60"/>
  <c r="H107" i="60"/>
  <c r="L106" i="60"/>
  <c r="K106" i="60"/>
  <c r="I106" i="60"/>
  <c r="H106" i="60"/>
  <c r="L105" i="60"/>
  <c r="K105" i="60"/>
  <c r="I105" i="60"/>
  <c r="H105" i="60"/>
  <c r="L104" i="60"/>
  <c r="K104" i="60"/>
  <c r="I104" i="60"/>
  <c r="H104" i="60"/>
  <c r="L103" i="60"/>
  <c r="K103" i="60"/>
  <c r="I103" i="60"/>
  <c r="H103" i="60"/>
  <c r="L102" i="60"/>
  <c r="L112" i="60" s="1"/>
  <c r="K102" i="60"/>
  <c r="K112" i="60" s="1"/>
  <c r="I102" i="60"/>
  <c r="I112" i="60" s="1"/>
  <c r="H102" i="60"/>
  <c r="H112" i="60" s="1"/>
  <c r="M99" i="60"/>
  <c r="G99" i="60"/>
  <c r="L94" i="60"/>
  <c r="K94" i="60"/>
  <c r="I94" i="60"/>
  <c r="H94" i="60"/>
  <c r="L93" i="60"/>
  <c r="K93" i="60"/>
  <c r="I93" i="60"/>
  <c r="H93" i="60"/>
  <c r="L92" i="60"/>
  <c r="K92" i="60"/>
  <c r="I92" i="60"/>
  <c r="H92" i="60"/>
  <c r="L91" i="60"/>
  <c r="K91" i="60"/>
  <c r="I91" i="60"/>
  <c r="H91" i="60"/>
  <c r="L90" i="60"/>
  <c r="K90" i="60"/>
  <c r="I90" i="60"/>
  <c r="H90" i="60"/>
  <c r="L89" i="60"/>
  <c r="K89" i="60"/>
  <c r="I89" i="60"/>
  <c r="H89" i="60"/>
  <c r="L88" i="60"/>
  <c r="K88" i="60"/>
  <c r="I88" i="60"/>
  <c r="H88" i="60"/>
  <c r="L87" i="60"/>
  <c r="K87" i="60"/>
  <c r="I87" i="60"/>
  <c r="H87" i="60"/>
  <c r="L86" i="60"/>
  <c r="K86" i="60"/>
  <c r="I86" i="60"/>
  <c r="H86" i="60"/>
  <c r="L85" i="60"/>
  <c r="K85" i="60"/>
  <c r="I85" i="60"/>
  <c r="I95" i="60" s="1"/>
  <c r="H85" i="60"/>
  <c r="H95" i="60" s="1"/>
  <c r="M82" i="60"/>
  <c r="G82" i="60"/>
  <c r="L77" i="60"/>
  <c r="K77" i="60"/>
  <c r="I77" i="60"/>
  <c r="H77" i="60"/>
  <c r="L76" i="60"/>
  <c r="K76" i="60"/>
  <c r="I76" i="60"/>
  <c r="H76" i="60"/>
  <c r="L75" i="60"/>
  <c r="K75" i="60"/>
  <c r="I75" i="60"/>
  <c r="H75" i="60"/>
  <c r="L74" i="60"/>
  <c r="K74" i="60"/>
  <c r="I74" i="60"/>
  <c r="H74" i="60"/>
  <c r="L73" i="60"/>
  <c r="K73" i="60"/>
  <c r="I73" i="60"/>
  <c r="H73" i="60"/>
  <c r="L72" i="60"/>
  <c r="K72" i="60"/>
  <c r="I72" i="60"/>
  <c r="H72" i="60"/>
  <c r="L71" i="60"/>
  <c r="K71" i="60"/>
  <c r="I71" i="60"/>
  <c r="H71" i="60"/>
  <c r="L70" i="60"/>
  <c r="K70" i="60"/>
  <c r="I70" i="60"/>
  <c r="H70" i="60"/>
  <c r="L69" i="60"/>
  <c r="K69" i="60"/>
  <c r="I69" i="60"/>
  <c r="H69" i="60"/>
  <c r="L68" i="60"/>
  <c r="K68" i="60"/>
  <c r="K78" i="60" s="1"/>
  <c r="I68" i="60"/>
  <c r="I78" i="60" s="1"/>
  <c r="H68" i="60"/>
  <c r="M65" i="60"/>
  <c r="G65" i="60"/>
  <c r="O60" i="60"/>
  <c r="N60" i="60"/>
  <c r="L60" i="60"/>
  <c r="K60" i="60"/>
  <c r="I60" i="60"/>
  <c r="H60" i="60"/>
  <c r="F60" i="60"/>
  <c r="E60" i="60"/>
  <c r="O59" i="60"/>
  <c r="N59" i="60"/>
  <c r="L59" i="60"/>
  <c r="K59" i="60"/>
  <c r="I59" i="60"/>
  <c r="H59" i="60"/>
  <c r="F59" i="60"/>
  <c r="E59" i="60"/>
  <c r="O58" i="60"/>
  <c r="N58" i="60"/>
  <c r="L58" i="60"/>
  <c r="K58" i="60"/>
  <c r="I58" i="60"/>
  <c r="H58" i="60"/>
  <c r="F58" i="60"/>
  <c r="E58" i="60"/>
  <c r="O57" i="60"/>
  <c r="N57" i="60"/>
  <c r="L57" i="60"/>
  <c r="K57" i="60"/>
  <c r="I57" i="60"/>
  <c r="H57" i="60"/>
  <c r="F57" i="60"/>
  <c r="E57" i="60"/>
  <c r="L56" i="60"/>
  <c r="K56" i="60"/>
  <c r="I56" i="60"/>
  <c r="H56" i="60"/>
  <c r="L55" i="60"/>
  <c r="K55" i="60"/>
  <c r="I55" i="60"/>
  <c r="H55" i="60"/>
  <c r="L54" i="60"/>
  <c r="K54" i="60"/>
  <c r="I54" i="60"/>
  <c r="H54" i="60"/>
  <c r="L53" i="60"/>
  <c r="K53" i="60"/>
  <c r="I53" i="60"/>
  <c r="H53" i="60"/>
  <c r="L52" i="60"/>
  <c r="K52" i="60"/>
  <c r="I52" i="60"/>
  <c r="H52" i="60"/>
  <c r="L51" i="60"/>
  <c r="K51" i="60"/>
  <c r="I51" i="60"/>
  <c r="H51" i="60"/>
  <c r="M48" i="60"/>
  <c r="G48" i="60"/>
  <c r="L43" i="60"/>
  <c r="K43" i="60"/>
  <c r="I43" i="60"/>
  <c r="H43" i="60"/>
  <c r="L42" i="60"/>
  <c r="K42" i="60"/>
  <c r="I42" i="60"/>
  <c r="H42" i="60"/>
  <c r="L41" i="60"/>
  <c r="K41" i="60"/>
  <c r="I41" i="60"/>
  <c r="H41" i="60"/>
  <c r="L40" i="60"/>
  <c r="K40" i="60"/>
  <c r="I40" i="60"/>
  <c r="H40" i="60"/>
  <c r="L39" i="60"/>
  <c r="K39" i="60"/>
  <c r="I39" i="60"/>
  <c r="H39" i="60"/>
  <c r="L38" i="60"/>
  <c r="K38" i="60"/>
  <c r="I38" i="60"/>
  <c r="H38" i="60"/>
  <c r="L37" i="60"/>
  <c r="K37" i="60"/>
  <c r="I37" i="60"/>
  <c r="H37" i="60"/>
  <c r="L36" i="60"/>
  <c r="K36" i="60"/>
  <c r="I36" i="60"/>
  <c r="H36" i="60"/>
  <c r="L35" i="60"/>
  <c r="K35" i="60"/>
  <c r="I35" i="60"/>
  <c r="H35" i="60"/>
  <c r="L34" i="60"/>
  <c r="K34" i="60"/>
  <c r="K44" i="60" s="1"/>
  <c r="I34" i="60"/>
  <c r="I44" i="60" s="1"/>
  <c r="H34" i="60"/>
  <c r="M31" i="60"/>
  <c r="G31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C26" i="60"/>
  <c r="B26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C25" i="60"/>
  <c r="B25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C24" i="60"/>
  <c r="B24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C23" i="60"/>
  <c r="B23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C22" i="60"/>
  <c r="B22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C21" i="60"/>
  <c r="B21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C20" i="60"/>
  <c r="B20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B19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C18" i="60"/>
  <c r="B18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C17" i="60"/>
  <c r="B17" i="60"/>
  <c r="M14" i="60"/>
  <c r="G14" i="60"/>
  <c r="I111" i="58"/>
  <c r="H111" i="58"/>
  <c r="F111" i="58"/>
  <c r="E111" i="58"/>
  <c r="I110" i="58"/>
  <c r="H110" i="58"/>
  <c r="F110" i="58"/>
  <c r="E110" i="58"/>
  <c r="I109" i="58"/>
  <c r="H109" i="58"/>
  <c r="F109" i="58"/>
  <c r="E109" i="58"/>
  <c r="I108" i="58"/>
  <c r="H108" i="58"/>
  <c r="F108" i="58"/>
  <c r="E108" i="58"/>
  <c r="I107" i="58"/>
  <c r="H107" i="58"/>
  <c r="F107" i="58"/>
  <c r="E107" i="58"/>
  <c r="I106" i="58"/>
  <c r="H106" i="58"/>
  <c r="F106" i="58"/>
  <c r="E106" i="58"/>
  <c r="I105" i="58"/>
  <c r="H105" i="58"/>
  <c r="F105" i="58"/>
  <c r="E105" i="58"/>
  <c r="I104" i="58"/>
  <c r="H104" i="58"/>
  <c r="F104" i="58"/>
  <c r="E104" i="58"/>
  <c r="I103" i="58"/>
  <c r="H103" i="58"/>
  <c r="F103" i="58"/>
  <c r="E103" i="58"/>
  <c r="I102" i="58"/>
  <c r="I112" i="58" s="1"/>
  <c r="H102" i="58"/>
  <c r="H112" i="58" s="1"/>
  <c r="F102" i="58"/>
  <c r="F112" i="58" s="1"/>
  <c r="E102" i="58"/>
  <c r="E112" i="58" s="1"/>
  <c r="M99" i="58"/>
  <c r="G99" i="58"/>
  <c r="I94" i="58"/>
  <c r="H94" i="58"/>
  <c r="F94" i="58"/>
  <c r="E94" i="58"/>
  <c r="I93" i="58"/>
  <c r="H93" i="58"/>
  <c r="F93" i="58"/>
  <c r="E93" i="58"/>
  <c r="I92" i="58"/>
  <c r="H92" i="58"/>
  <c r="F92" i="58"/>
  <c r="E92" i="58"/>
  <c r="I91" i="58"/>
  <c r="H91" i="58"/>
  <c r="F91" i="58"/>
  <c r="E91" i="58"/>
  <c r="I90" i="58"/>
  <c r="H90" i="58"/>
  <c r="F90" i="58"/>
  <c r="E90" i="58"/>
  <c r="I89" i="58"/>
  <c r="H89" i="58"/>
  <c r="F89" i="58"/>
  <c r="E89" i="58"/>
  <c r="I88" i="58"/>
  <c r="H88" i="58"/>
  <c r="F88" i="58"/>
  <c r="E88" i="58"/>
  <c r="I87" i="58"/>
  <c r="H87" i="58"/>
  <c r="F87" i="58"/>
  <c r="E87" i="58"/>
  <c r="I86" i="58"/>
  <c r="H86" i="58"/>
  <c r="F86" i="58"/>
  <c r="E86" i="58"/>
  <c r="I85" i="58"/>
  <c r="I95" i="58" s="1"/>
  <c r="H85" i="58"/>
  <c r="H95" i="58" s="1"/>
  <c r="F85" i="58"/>
  <c r="F95" i="58" s="1"/>
  <c r="E85" i="58"/>
  <c r="E95" i="58" s="1"/>
  <c r="M82" i="58"/>
  <c r="G82" i="58"/>
  <c r="I77" i="58"/>
  <c r="H77" i="58"/>
  <c r="F77" i="58"/>
  <c r="E77" i="58"/>
  <c r="I76" i="58"/>
  <c r="H76" i="58"/>
  <c r="F76" i="58"/>
  <c r="E76" i="58"/>
  <c r="I75" i="58"/>
  <c r="H75" i="58"/>
  <c r="F75" i="58"/>
  <c r="E75" i="58"/>
  <c r="I74" i="58"/>
  <c r="H74" i="58"/>
  <c r="F74" i="58"/>
  <c r="E74" i="58"/>
  <c r="I73" i="58"/>
  <c r="H73" i="58"/>
  <c r="F73" i="58"/>
  <c r="E73" i="58"/>
  <c r="I72" i="58"/>
  <c r="H72" i="58"/>
  <c r="F72" i="58"/>
  <c r="E72" i="58"/>
  <c r="I71" i="58"/>
  <c r="H71" i="58"/>
  <c r="F71" i="58"/>
  <c r="E71" i="58"/>
  <c r="I70" i="58"/>
  <c r="H70" i="58"/>
  <c r="F70" i="58"/>
  <c r="E70" i="58"/>
  <c r="I69" i="58"/>
  <c r="H69" i="58"/>
  <c r="F69" i="58"/>
  <c r="E69" i="58"/>
  <c r="I68" i="58"/>
  <c r="I78" i="58" s="1"/>
  <c r="H68" i="58"/>
  <c r="H78" i="58" s="1"/>
  <c r="F68" i="58"/>
  <c r="F78" i="58" s="1"/>
  <c r="E68" i="58"/>
  <c r="E78" i="58" s="1"/>
  <c r="M65" i="58"/>
  <c r="G65" i="58"/>
  <c r="O60" i="58"/>
  <c r="N60" i="58"/>
  <c r="L60" i="58"/>
  <c r="K60" i="58"/>
  <c r="I60" i="58"/>
  <c r="H60" i="58"/>
  <c r="F60" i="58"/>
  <c r="E60" i="58"/>
  <c r="O59" i="58"/>
  <c r="N59" i="58"/>
  <c r="L59" i="58"/>
  <c r="K59" i="58"/>
  <c r="I59" i="58"/>
  <c r="H59" i="58"/>
  <c r="F59" i="58"/>
  <c r="E59" i="58"/>
  <c r="O58" i="58"/>
  <c r="N58" i="58"/>
  <c r="I58" i="58"/>
  <c r="H58" i="58"/>
  <c r="F58" i="58"/>
  <c r="E58" i="58"/>
  <c r="I57" i="58"/>
  <c r="H57" i="58"/>
  <c r="F57" i="58"/>
  <c r="E57" i="58"/>
  <c r="I56" i="58"/>
  <c r="H56" i="58"/>
  <c r="F56" i="58"/>
  <c r="E56" i="58"/>
  <c r="I55" i="58"/>
  <c r="H55" i="58"/>
  <c r="F55" i="58"/>
  <c r="E55" i="58"/>
  <c r="I54" i="58"/>
  <c r="H54" i="58"/>
  <c r="F54" i="58"/>
  <c r="E54" i="58"/>
  <c r="I53" i="58"/>
  <c r="H53" i="58"/>
  <c r="F53" i="58"/>
  <c r="E53" i="58"/>
  <c r="I52" i="58"/>
  <c r="H52" i="58"/>
  <c r="F52" i="58"/>
  <c r="E52" i="58"/>
  <c r="I51" i="58"/>
  <c r="H51" i="58"/>
  <c r="F51" i="58"/>
  <c r="E51" i="58"/>
  <c r="E61" i="58" s="1"/>
  <c r="M48" i="58"/>
  <c r="G48" i="58"/>
  <c r="I43" i="58"/>
  <c r="H43" i="58"/>
  <c r="F43" i="58"/>
  <c r="E43" i="58"/>
  <c r="I42" i="58"/>
  <c r="H42" i="58"/>
  <c r="F42" i="58"/>
  <c r="E42" i="58"/>
  <c r="I41" i="58"/>
  <c r="H41" i="58"/>
  <c r="F41" i="58"/>
  <c r="E41" i="58"/>
  <c r="I40" i="58"/>
  <c r="H40" i="58"/>
  <c r="F40" i="58"/>
  <c r="E40" i="58"/>
  <c r="I39" i="58"/>
  <c r="H39" i="58"/>
  <c r="F39" i="58"/>
  <c r="E39" i="58"/>
  <c r="I38" i="58"/>
  <c r="H38" i="58"/>
  <c r="F38" i="58"/>
  <c r="E38" i="58"/>
  <c r="I37" i="58"/>
  <c r="H37" i="58"/>
  <c r="F37" i="58"/>
  <c r="E37" i="58"/>
  <c r="I36" i="58"/>
  <c r="H36" i="58"/>
  <c r="F36" i="58"/>
  <c r="E36" i="58"/>
  <c r="I35" i="58"/>
  <c r="H35" i="58"/>
  <c r="F35" i="58"/>
  <c r="E35" i="58"/>
  <c r="I34" i="58"/>
  <c r="I44" i="58" s="1"/>
  <c r="H34" i="58"/>
  <c r="H44" i="58" s="1"/>
  <c r="F34" i="58"/>
  <c r="F44" i="58" s="1"/>
  <c r="E34" i="58"/>
  <c r="E44" i="58" s="1"/>
  <c r="M31" i="58"/>
  <c r="G31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C17" i="58"/>
  <c r="B17" i="58"/>
  <c r="M14" i="58"/>
  <c r="G14" i="58"/>
  <c r="J26" i="56"/>
  <c r="K55" i="56"/>
  <c r="K51" i="56"/>
  <c r="K36" i="56"/>
  <c r="K40" i="55"/>
  <c r="K36" i="55"/>
  <c r="K108" i="56"/>
  <c r="K23" i="56" s="1"/>
  <c r="K104" i="56"/>
  <c r="L104" i="56" s="1"/>
  <c r="L19" i="56" s="1"/>
  <c r="M99" i="56"/>
  <c r="G99" i="56"/>
  <c r="M82" i="56"/>
  <c r="G82" i="56"/>
  <c r="M65" i="56"/>
  <c r="G65" i="56"/>
  <c r="O60" i="56"/>
  <c r="N60" i="56"/>
  <c r="L60" i="56"/>
  <c r="K60" i="56"/>
  <c r="I60" i="56"/>
  <c r="H60" i="56"/>
  <c r="F60" i="56"/>
  <c r="E60" i="56"/>
  <c r="O59" i="56"/>
  <c r="N59" i="56"/>
  <c r="L59" i="56"/>
  <c r="K59" i="56"/>
  <c r="I59" i="56"/>
  <c r="H59" i="56"/>
  <c r="F59" i="56"/>
  <c r="E59" i="56"/>
  <c r="L55" i="56"/>
  <c r="M48" i="56"/>
  <c r="G48" i="56"/>
  <c r="K40" i="56"/>
  <c r="L40" i="56" s="1"/>
  <c r="M31" i="56"/>
  <c r="G31" i="56"/>
  <c r="C26" i="56"/>
  <c r="B26" i="56"/>
  <c r="C25" i="56"/>
  <c r="B25" i="56"/>
  <c r="C24" i="56"/>
  <c r="B24" i="56"/>
  <c r="J23" i="56"/>
  <c r="C23" i="56"/>
  <c r="B23" i="56"/>
  <c r="C22" i="56"/>
  <c r="B22" i="56"/>
  <c r="C21" i="56"/>
  <c r="B21" i="56"/>
  <c r="C20" i="56"/>
  <c r="B20" i="56"/>
  <c r="K19" i="56"/>
  <c r="J19" i="56"/>
  <c r="C19" i="56"/>
  <c r="B19" i="56"/>
  <c r="C18" i="56"/>
  <c r="B18" i="56"/>
  <c r="C17" i="56"/>
  <c r="B17" i="56"/>
  <c r="M14" i="56"/>
  <c r="G14" i="56"/>
  <c r="E39" i="55"/>
  <c r="E35" i="55"/>
  <c r="M99" i="55"/>
  <c r="G99" i="55"/>
  <c r="M82" i="55"/>
  <c r="G82" i="55"/>
  <c r="H74" i="55"/>
  <c r="I74" i="55" s="1"/>
  <c r="H70" i="55"/>
  <c r="I70" i="55" s="1"/>
  <c r="M65" i="55"/>
  <c r="G65" i="55"/>
  <c r="O60" i="55"/>
  <c r="N60" i="55"/>
  <c r="L60" i="55"/>
  <c r="K60" i="55"/>
  <c r="I60" i="55"/>
  <c r="H60" i="55"/>
  <c r="F60" i="55"/>
  <c r="E60" i="55"/>
  <c r="O59" i="55"/>
  <c r="N59" i="55"/>
  <c r="L59" i="55"/>
  <c r="K59" i="55"/>
  <c r="F59" i="55"/>
  <c r="E59" i="55"/>
  <c r="M48" i="55"/>
  <c r="G48" i="55"/>
  <c r="M31" i="55"/>
  <c r="G31" i="55"/>
  <c r="C26" i="55"/>
  <c r="B26" i="55"/>
  <c r="C25" i="55"/>
  <c r="B25" i="55"/>
  <c r="C24" i="55"/>
  <c r="B24" i="55"/>
  <c r="C23" i="55"/>
  <c r="B23" i="55"/>
  <c r="C22" i="55"/>
  <c r="B22" i="55"/>
  <c r="C21" i="55"/>
  <c r="B21" i="55"/>
  <c r="C20" i="55"/>
  <c r="B20" i="55"/>
  <c r="C19" i="55"/>
  <c r="B19" i="55"/>
  <c r="C18" i="55"/>
  <c r="B18" i="55"/>
  <c r="C17" i="55"/>
  <c r="B17" i="55"/>
  <c r="M14" i="55"/>
  <c r="G14" i="55"/>
  <c r="M99" i="53"/>
  <c r="G99" i="53"/>
  <c r="M82" i="53"/>
  <c r="G82" i="53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M48" i="53"/>
  <c r="G48" i="53"/>
  <c r="M31" i="53"/>
  <c r="G31" i="53"/>
  <c r="C26" i="53"/>
  <c r="B26" i="53"/>
  <c r="C25" i="53"/>
  <c r="B25" i="53"/>
  <c r="C24" i="53"/>
  <c r="B24" i="53"/>
  <c r="C23" i="53"/>
  <c r="B23" i="53"/>
  <c r="C22" i="53"/>
  <c r="B22" i="53"/>
  <c r="C21" i="53"/>
  <c r="B21" i="53"/>
  <c r="C20" i="53"/>
  <c r="B20" i="53"/>
  <c r="C19" i="53"/>
  <c r="B19" i="53"/>
  <c r="C18" i="53"/>
  <c r="B18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J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I44" i="66" l="1"/>
  <c r="F61" i="66"/>
  <c r="L61" i="66"/>
  <c r="I78" i="66"/>
  <c r="F95" i="66"/>
  <c r="L95" i="66"/>
  <c r="I112" i="66"/>
  <c r="N94" i="66"/>
  <c r="O94" i="66" s="1"/>
  <c r="N77" i="66"/>
  <c r="O77" i="66"/>
  <c r="N60" i="66"/>
  <c r="O60" i="66" s="1"/>
  <c r="N57" i="66"/>
  <c r="O57" i="66" s="1"/>
  <c r="N43" i="66"/>
  <c r="O43" i="66" s="1"/>
  <c r="N94" i="68"/>
  <c r="O94" i="68" s="1"/>
  <c r="L27" i="68"/>
  <c r="N111" i="66"/>
  <c r="O111" i="66" s="1"/>
  <c r="E27" i="68"/>
  <c r="I27" i="68"/>
  <c r="E112" i="68"/>
  <c r="K112" i="68"/>
  <c r="F27" i="68"/>
  <c r="K27" i="68"/>
  <c r="H27" i="68"/>
  <c r="H95" i="66"/>
  <c r="K112" i="66"/>
  <c r="E112" i="66"/>
  <c r="E27" i="66"/>
  <c r="I27" i="66"/>
  <c r="H27" i="66"/>
  <c r="L27" i="66"/>
  <c r="N27" i="66"/>
  <c r="F27" i="66"/>
  <c r="K27" i="66"/>
  <c r="O27" i="66"/>
  <c r="L61" i="60"/>
  <c r="I44" i="62"/>
  <c r="H78" i="62"/>
  <c r="H112" i="62"/>
  <c r="H61" i="60"/>
  <c r="I78" i="62"/>
  <c r="I112" i="62"/>
  <c r="K111" i="64"/>
  <c r="L111" i="64" s="1"/>
  <c r="K94" i="64"/>
  <c r="L94" i="64" s="1"/>
  <c r="K77" i="64"/>
  <c r="L77" i="64" s="1"/>
  <c r="K60" i="64"/>
  <c r="L60" i="64"/>
  <c r="K43" i="64"/>
  <c r="L43" i="64" s="1"/>
  <c r="I112" i="64"/>
  <c r="O112" i="64"/>
  <c r="I44" i="64"/>
  <c r="O44" i="64"/>
  <c r="E111" i="64"/>
  <c r="F111" i="64" s="1"/>
  <c r="E94" i="64"/>
  <c r="F94" i="64" s="1"/>
  <c r="E77" i="64"/>
  <c r="F77" i="64" s="1"/>
  <c r="E60" i="64"/>
  <c r="F60" i="64" s="1"/>
  <c r="E43" i="64"/>
  <c r="F43" i="64" s="1"/>
  <c r="H27" i="64"/>
  <c r="L27" i="64"/>
  <c r="N27" i="64"/>
  <c r="H95" i="64"/>
  <c r="N95" i="64"/>
  <c r="I27" i="64"/>
  <c r="K27" i="64"/>
  <c r="O27" i="64"/>
  <c r="E27" i="64"/>
  <c r="F27" i="64"/>
  <c r="N111" i="62"/>
  <c r="O111" i="62" s="1"/>
  <c r="N104" i="62"/>
  <c r="O104" i="62" s="1"/>
  <c r="N108" i="62"/>
  <c r="O108" i="62" s="1"/>
  <c r="N94" i="62"/>
  <c r="O94" i="62" s="1"/>
  <c r="O87" i="62"/>
  <c r="O91" i="62"/>
  <c r="O77" i="62"/>
  <c r="N77" i="62"/>
  <c r="N58" i="62"/>
  <c r="O58" i="62" s="1"/>
  <c r="N56" i="62"/>
  <c r="O56" i="62" s="1"/>
  <c r="N51" i="62"/>
  <c r="O51" i="62" s="1"/>
  <c r="N55" i="62"/>
  <c r="O55" i="62" s="1"/>
  <c r="N43" i="62"/>
  <c r="O43" i="62"/>
  <c r="O36" i="62"/>
  <c r="O40" i="62"/>
  <c r="H61" i="62"/>
  <c r="I61" i="58"/>
  <c r="I61" i="62"/>
  <c r="K111" i="62"/>
  <c r="L111" i="62" s="1"/>
  <c r="K108" i="62"/>
  <c r="L108" i="62" s="1"/>
  <c r="K94" i="62"/>
  <c r="L94" i="62" s="1"/>
  <c r="L87" i="62"/>
  <c r="K77" i="62"/>
  <c r="L77" i="62" s="1"/>
  <c r="L70" i="62"/>
  <c r="L74" i="62"/>
  <c r="K58" i="62"/>
  <c r="L58" i="62" s="1"/>
  <c r="L55" i="62"/>
  <c r="K43" i="62"/>
  <c r="L43" i="62" s="1"/>
  <c r="E111" i="62"/>
  <c r="F111" i="62" s="1"/>
  <c r="E94" i="62"/>
  <c r="F94" i="62" s="1"/>
  <c r="E77" i="62"/>
  <c r="F77" i="62" s="1"/>
  <c r="E51" i="62"/>
  <c r="F51" i="62" s="1"/>
  <c r="E58" i="62"/>
  <c r="F58" i="62" s="1"/>
  <c r="E43" i="62"/>
  <c r="F43" i="62" s="1"/>
  <c r="H27" i="62"/>
  <c r="L27" i="62"/>
  <c r="H95" i="62"/>
  <c r="E27" i="62"/>
  <c r="I27" i="62"/>
  <c r="K27" i="62"/>
  <c r="O27" i="62"/>
  <c r="F27" i="62"/>
  <c r="N27" i="62"/>
  <c r="N111" i="60"/>
  <c r="O111" i="60" s="1"/>
  <c r="N94" i="60"/>
  <c r="O94" i="60" s="1"/>
  <c r="N77" i="60"/>
  <c r="O77" i="60" s="1"/>
  <c r="N56" i="60"/>
  <c r="O56" i="60" s="1"/>
  <c r="N43" i="60"/>
  <c r="O43" i="60" s="1"/>
  <c r="H44" i="60"/>
  <c r="K61" i="60"/>
  <c r="H78" i="60"/>
  <c r="K95" i="60"/>
  <c r="F61" i="58"/>
  <c r="L95" i="60"/>
  <c r="H61" i="58"/>
  <c r="L44" i="60"/>
  <c r="I61" i="60"/>
  <c r="L78" i="60"/>
  <c r="E111" i="60"/>
  <c r="F111" i="60" s="1"/>
  <c r="E94" i="60"/>
  <c r="F94" i="60" s="1"/>
  <c r="E77" i="60"/>
  <c r="F77" i="60" s="1"/>
  <c r="E56" i="60"/>
  <c r="F56" i="60" s="1"/>
  <c r="E43" i="60"/>
  <c r="F43" i="60" s="1"/>
  <c r="H27" i="60"/>
  <c r="L27" i="60"/>
  <c r="E27" i="60"/>
  <c r="I27" i="60"/>
  <c r="F27" i="60"/>
  <c r="N27" i="60"/>
  <c r="K27" i="60"/>
  <c r="O27" i="60"/>
  <c r="N111" i="58"/>
  <c r="O111" i="58" s="1"/>
  <c r="N108" i="58"/>
  <c r="O108" i="58" s="1"/>
  <c r="N94" i="58"/>
  <c r="O94" i="58" s="1"/>
  <c r="N91" i="58"/>
  <c r="O91" i="58"/>
  <c r="N77" i="58"/>
  <c r="O77" i="58" s="1"/>
  <c r="N74" i="58"/>
  <c r="O74" i="58" s="1"/>
  <c r="N57" i="58"/>
  <c r="O57" i="58" s="1"/>
  <c r="N54" i="58"/>
  <c r="O54" i="58" s="1"/>
  <c r="N43" i="58"/>
  <c r="O43" i="58" s="1"/>
  <c r="K111" i="58"/>
  <c r="L111" i="58" s="1"/>
  <c r="K93" i="58"/>
  <c r="L93" i="58" s="1"/>
  <c r="K86" i="58"/>
  <c r="L86" i="58" s="1"/>
  <c r="K90" i="58"/>
  <c r="L90" i="58" s="1"/>
  <c r="K94" i="58"/>
  <c r="L94" i="58" s="1"/>
  <c r="K77" i="58"/>
  <c r="L77" i="58" s="1"/>
  <c r="K51" i="58"/>
  <c r="L51" i="58" s="1"/>
  <c r="K58" i="58"/>
  <c r="L58" i="58" s="1"/>
  <c r="K55" i="58"/>
  <c r="L55" i="58" s="1"/>
  <c r="K43" i="58"/>
  <c r="L43" i="58" s="1"/>
  <c r="E27" i="58"/>
  <c r="I27" i="58"/>
  <c r="F27" i="58"/>
  <c r="K27" i="58"/>
  <c r="H27" i="58"/>
  <c r="L27" i="58"/>
  <c r="N27" i="58"/>
  <c r="O27" i="58"/>
  <c r="N111" i="56"/>
  <c r="O111" i="56" s="1"/>
  <c r="N104" i="56"/>
  <c r="N19" i="56" s="1"/>
  <c r="M19" i="56"/>
  <c r="N94" i="56"/>
  <c r="O94" i="56" s="1"/>
  <c r="N77" i="56"/>
  <c r="O77" i="56" s="1"/>
  <c r="N74" i="56"/>
  <c r="O74" i="56" s="1"/>
  <c r="N58" i="56"/>
  <c r="O58" i="56" s="1"/>
  <c r="N43" i="56"/>
  <c r="O43" i="56" s="1"/>
  <c r="N36" i="56"/>
  <c r="O36" i="56" s="1"/>
  <c r="E44" i="21"/>
  <c r="K78" i="21"/>
  <c r="K20" i="36"/>
  <c r="L108" i="56"/>
  <c r="L23" i="56" s="1"/>
  <c r="K111" i="56"/>
  <c r="L111" i="56" s="1"/>
  <c r="K94" i="56"/>
  <c r="L94" i="56" s="1"/>
  <c r="K87" i="56"/>
  <c r="L87" i="56" s="1"/>
  <c r="K91" i="56"/>
  <c r="L91" i="56" s="1"/>
  <c r="K77" i="56"/>
  <c r="L77" i="56" s="1"/>
  <c r="K70" i="56"/>
  <c r="K26" i="56" s="1"/>
  <c r="K74" i="56"/>
  <c r="L74" i="56" s="1"/>
  <c r="K58" i="56"/>
  <c r="L58" i="56" s="1"/>
  <c r="L51" i="56"/>
  <c r="K43" i="56"/>
  <c r="L43" i="56" s="1"/>
  <c r="L36" i="56"/>
  <c r="H111" i="56"/>
  <c r="I111" i="56" s="1"/>
  <c r="H109" i="56"/>
  <c r="I109" i="56" s="1"/>
  <c r="H108" i="56"/>
  <c r="I108" i="56" s="1"/>
  <c r="I23" i="56" s="1"/>
  <c r="G23" i="56"/>
  <c r="H94" i="56"/>
  <c r="I94" i="56" s="1"/>
  <c r="H91" i="56"/>
  <c r="I91" i="56" s="1"/>
  <c r="H77" i="56"/>
  <c r="I77" i="56" s="1"/>
  <c r="H74" i="56"/>
  <c r="I74" i="56" s="1"/>
  <c r="H55" i="56"/>
  <c r="I55" i="56" s="1"/>
  <c r="H58" i="56"/>
  <c r="I58" i="56" s="1"/>
  <c r="H36" i="56"/>
  <c r="I36" i="56" s="1"/>
  <c r="H43" i="56"/>
  <c r="I43" i="56" s="1"/>
  <c r="E111" i="56"/>
  <c r="F111" i="56" s="1"/>
  <c r="E94" i="56"/>
  <c r="F94" i="56" s="1"/>
  <c r="E77" i="56"/>
  <c r="F77" i="56" s="1"/>
  <c r="D26" i="56"/>
  <c r="E70" i="56"/>
  <c r="E26" i="56" s="1"/>
  <c r="E55" i="56"/>
  <c r="F55" i="56" s="1"/>
  <c r="E58" i="56"/>
  <c r="F58" i="56" s="1"/>
  <c r="E43" i="56"/>
  <c r="F43" i="56" s="1"/>
  <c r="E36" i="56"/>
  <c r="F36" i="56" s="1"/>
  <c r="N111" i="55"/>
  <c r="O111" i="55" s="1"/>
  <c r="N94" i="55"/>
  <c r="O94" i="55" s="1"/>
  <c r="N77" i="55"/>
  <c r="O77" i="55" s="1"/>
  <c r="M26" i="55"/>
  <c r="N58" i="55"/>
  <c r="N26" i="55" s="1"/>
  <c r="O58" i="55"/>
  <c r="O26" i="55" s="1"/>
  <c r="M18" i="55"/>
  <c r="N43" i="55"/>
  <c r="N18" i="55" s="1"/>
  <c r="H20" i="36"/>
  <c r="K111" i="55"/>
  <c r="L111" i="55" s="1"/>
  <c r="K105" i="55"/>
  <c r="L105" i="55" s="1"/>
  <c r="K87" i="55"/>
  <c r="L87" i="55" s="1"/>
  <c r="K94" i="55"/>
  <c r="L94" i="55" s="1"/>
  <c r="K70" i="55"/>
  <c r="L70" i="55" s="1"/>
  <c r="K77" i="55"/>
  <c r="L77" i="55" s="1"/>
  <c r="K58" i="55"/>
  <c r="K26" i="55" s="1"/>
  <c r="J26" i="55"/>
  <c r="K43" i="55"/>
  <c r="K18" i="55" s="1"/>
  <c r="J18" i="55"/>
  <c r="L36" i="55"/>
  <c r="L40" i="55"/>
  <c r="G19" i="55"/>
  <c r="H51" i="55"/>
  <c r="H108" i="55"/>
  <c r="I108" i="55" s="1"/>
  <c r="H111" i="55"/>
  <c r="I111" i="55" s="1"/>
  <c r="H87" i="55"/>
  <c r="I87" i="55" s="1"/>
  <c r="H94" i="55"/>
  <c r="I94" i="55" s="1"/>
  <c r="H75" i="55"/>
  <c r="I75" i="55" s="1"/>
  <c r="H77" i="55"/>
  <c r="I77" i="55" s="1"/>
  <c r="H59" i="55"/>
  <c r="I59" i="55" s="1"/>
  <c r="H43" i="55"/>
  <c r="H18" i="55" s="1"/>
  <c r="G18" i="55"/>
  <c r="E111" i="55"/>
  <c r="F111" i="55" s="1"/>
  <c r="E94" i="55"/>
  <c r="F94" i="55" s="1"/>
  <c r="E77" i="55"/>
  <c r="F77" i="55" s="1"/>
  <c r="D19" i="55"/>
  <c r="E51" i="55"/>
  <c r="F51" i="55" s="1"/>
  <c r="E56" i="55"/>
  <c r="E24" i="55" s="1"/>
  <c r="D24" i="55"/>
  <c r="E58" i="55"/>
  <c r="E26" i="55" s="1"/>
  <c r="D26" i="55"/>
  <c r="E43" i="55"/>
  <c r="E18" i="55" s="1"/>
  <c r="D18" i="55"/>
  <c r="F35" i="55"/>
  <c r="F39" i="55"/>
  <c r="M22" i="53"/>
  <c r="N109" i="53"/>
  <c r="N22" i="53" s="1"/>
  <c r="M24" i="53"/>
  <c r="N111" i="53"/>
  <c r="N24" i="53" s="1"/>
  <c r="N104" i="53"/>
  <c r="O104" i="53" s="1"/>
  <c r="N87" i="53"/>
  <c r="O87" i="53" s="1"/>
  <c r="N94" i="53"/>
  <c r="O94" i="53" s="1"/>
  <c r="N77" i="53"/>
  <c r="O77" i="53" s="1"/>
  <c r="N70" i="53"/>
  <c r="N26" i="53" s="1"/>
  <c r="M26" i="53"/>
  <c r="N55" i="53"/>
  <c r="O55" i="53" s="1"/>
  <c r="N43" i="53"/>
  <c r="O43" i="53" s="1"/>
  <c r="K111" i="53"/>
  <c r="K24" i="53" s="1"/>
  <c r="J24" i="53"/>
  <c r="K104" i="53"/>
  <c r="L104" i="53" s="1"/>
  <c r="K94" i="53"/>
  <c r="L94" i="53" s="1"/>
  <c r="K93" i="53"/>
  <c r="L93" i="53" s="1"/>
  <c r="K70" i="53"/>
  <c r="K26" i="53" s="1"/>
  <c r="J26" i="53"/>
  <c r="K77" i="53"/>
  <c r="L77" i="53" s="1"/>
  <c r="K55" i="53"/>
  <c r="L55" i="53" s="1"/>
  <c r="K43" i="53"/>
  <c r="L43" i="53" s="1"/>
  <c r="G24" i="53"/>
  <c r="H111" i="53"/>
  <c r="H24" i="53" s="1"/>
  <c r="H108" i="53"/>
  <c r="I108" i="53" s="1"/>
  <c r="H91" i="53"/>
  <c r="I91" i="53" s="1"/>
  <c r="H94" i="53"/>
  <c r="I94" i="53" s="1"/>
  <c r="H77" i="53"/>
  <c r="I77" i="53" s="1"/>
  <c r="H74" i="53"/>
  <c r="I74" i="53" s="1"/>
  <c r="H55" i="53"/>
  <c r="I55" i="53" s="1"/>
  <c r="H43" i="53"/>
  <c r="I43" i="53" s="1"/>
  <c r="G21" i="53"/>
  <c r="H38" i="53"/>
  <c r="H21" i="53" s="1"/>
  <c r="D24" i="53"/>
  <c r="E111" i="53"/>
  <c r="E24" i="53" s="1"/>
  <c r="E104" i="53"/>
  <c r="F104" i="53" s="1"/>
  <c r="E94" i="53"/>
  <c r="F94" i="53" s="1"/>
  <c r="E87" i="53"/>
  <c r="F87" i="53" s="1"/>
  <c r="E77" i="53"/>
  <c r="F77" i="53" s="1"/>
  <c r="E74" i="53"/>
  <c r="F74" i="53" s="1"/>
  <c r="E55" i="53"/>
  <c r="F55" i="53" s="1"/>
  <c r="E43" i="53"/>
  <c r="F43" i="53" s="1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M26" i="52"/>
  <c r="N57" i="52"/>
  <c r="N26" i="52" s="1"/>
  <c r="N43" i="52"/>
  <c r="O43" i="52" s="1"/>
  <c r="N108" i="52"/>
  <c r="O108" i="52" s="1"/>
  <c r="N111" i="52"/>
  <c r="O111" i="52" s="1"/>
  <c r="K111" i="52"/>
  <c r="L111" i="52" s="1"/>
  <c r="K106" i="52"/>
  <c r="L106" i="52" s="1"/>
  <c r="K94" i="52"/>
  <c r="L94" i="52" s="1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H43" i="52"/>
  <c r="I43" i="52" s="1"/>
  <c r="H39" i="52"/>
  <c r="I39" i="52" s="1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E54" i="52"/>
  <c r="E23" i="52" s="1"/>
  <c r="E43" i="52"/>
  <c r="F43" i="52" s="1"/>
  <c r="N111" i="51"/>
  <c r="O111" i="51" s="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N56" i="51"/>
  <c r="O56" i="51" s="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N77" i="49"/>
  <c r="O77" i="49" s="1"/>
  <c r="N56" i="49"/>
  <c r="O56" i="49" s="1"/>
  <c r="N53" i="49"/>
  <c r="O53" i="49" s="1"/>
  <c r="N43" i="49"/>
  <c r="O43" i="49" s="1"/>
  <c r="N36" i="49"/>
  <c r="O36" i="49" s="1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N102" i="68" l="1"/>
  <c r="O102" i="68" s="1"/>
  <c r="N105" i="68"/>
  <c r="N17" i="68" s="1"/>
  <c r="M17" i="68"/>
  <c r="N106" i="68"/>
  <c r="O106" i="68" s="1"/>
  <c r="O103" i="68"/>
  <c r="N103" i="68"/>
  <c r="N108" i="68"/>
  <c r="O108" i="68" s="1"/>
  <c r="O110" i="68"/>
  <c r="N110" i="68"/>
  <c r="N107" i="68"/>
  <c r="N19" i="68" s="1"/>
  <c r="M19" i="68"/>
  <c r="M21" i="68"/>
  <c r="N109" i="68"/>
  <c r="N21" i="68" s="1"/>
  <c r="O104" i="68"/>
  <c r="N104" i="68"/>
  <c r="N111" i="68"/>
  <c r="O111" i="68" s="1"/>
  <c r="N68" i="68"/>
  <c r="O68" i="68" s="1"/>
  <c r="N71" i="68"/>
  <c r="N20" i="68" s="1"/>
  <c r="M20" i="68"/>
  <c r="N72" i="68"/>
  <c r="O72" i="68" s="1"/>
  <c r="O69" i="68"/>
  <c r="N69" i="68"/>
  <c r="N70" i="68"/>
  <c r="N18" i="68" s="1"/>
  <c r="M18" i="68"/>
  <c r="O76" i="68"/>
  <c r="N76" i="68"/>
  <c r="N73" i="68"/>
  <c r="O73" i="68" s="1"/>
  <c r="O75" i="68"/>
  <c r="N75" i="68"/>
  <c r="N74" i="68"/>
  <c r="O74" i="68" s="1"/>
  <c r="O77" i="68"/>
  <c r="N77" i="68"/>
  <c r="N53" i="68"/>
  <c r="O53" i="68"/>
  <c r="N58" i="68"/>
  <c r="O58" i="68"/>
  <c r="N57" i="68"/>
  <c r="O57" i="68"/>
  <c r="N51" i="68"/>
  <c r="O51" i="68"/>
  <c r="N56" i="68"/>
  <c r="O56" i="68"/>
  <c r="N55" i="68"/>
  <c r="O55" i="68"/>
  <c r="N52" i="68"/>
  <c r="O52" i="68"/>
  <c r="N54" i="68"/>
  <c r="O54" i="68"/>
  <c r="N59" i="68"/>
  <c r="O59" i="68"/>
  <c r="N36" i="68"/>
  <c r="O36" i="68" s="1"/>
  <c r="O35" i="68"/>
  <c r="N35" i="68"/>
  <c r="N42" i="68"/>
  <c r="O42" i="68" s="1"/>
  <c r="O40" i="68"/>
  <c r="N40" i="68"/>
  <c r="N34" i="68"/>
  <c r="O34" i="68" s="1"/>
  <c r="O39" i="68"/>
  <c r="N39" i="68"/>
  <c r="N41" i="68"/>
  <c r="O41" i="68" s="1"/>
  <c r="O37" i="68"/>
  <c r="N37" i="68"/>
  <c r="N38" i="68"/>
  <c r="O38" i="68" s="1"/>
  <c r="O43" i="68"/>
  <c r="N43" i="68"/>
  <c r="N92" i="66"/>
  <c r="O92" i="66" s="1"/>
  <c r="O90" i="66"/>
  <c r="N90" i="66"/>
  <c r="N88" i="66"/>
  <c r="O88" i="66" s="1"/>
  <c r="O86" i="66"/>
  <c r="N86" i="66"/>
  <c r="N85" i="66"/>
  <c r="O85" i="66" s="1"/>
  <c r="O93" i="66"/>
  <c r="N93" i="66"/>
  <c r="N89" i="66"/>
  <c r="O89" i="66" s="1"/>
  <c r="O91" i="66"/>
  <c r="N91" i="66"/>
  <c r="N87" i="66"/>
  <c r="O87" i="66" s="1"/>
  <c r="N73" i="66"/>
  <c r="O73" i="66" s="1"/>
  <c r="N68" i="66"/>
  <c r="O68" i="66"/>
  <c r="N70" i="66"/>
  <c r="O70" i="66" s="1"/>
  <c r="N69" i="66"/>
  <c r="O69" i="66"/>
  <c r="N74" i="66"/>
  <c r="O74" i="66" s="1"/>
  <c r="N76" i="66"/>
  <c r="O76" i="66"/>
  <c r="O75" i="66"/>
  <c r="N75" i="66"/>
  <c r="N72" i="66"/>
  <c r="O72" i="66"/>
  <c r="N71" i="66"/>
  <c r="O71" i="66" s="1"/>
  <c r="N55" i="66"/>
  <c r="O55" i="66" s="1"/>
  <c r="N58" i="66"/>
  <c r="O58" i="66" s="1"/>
  <c r="N51" i="66"/>
  <c r="O51" i="66" s="1"/>
  <c r="N54" i="66"/>
  <c r="O54" i="66" s="1"/>
  <c r="N56" i="66"/>
  <c r="O56" i="66" s="1"/>
  <c r="N52" i="66"/>
  <c r="O52" i="66" s="1"/>
  <c r="N59" i="66"/>
  <c r="O59" i="66" s="1"/>
  <c r="N53" i="66"/>
  <c r="O53" i="66" s="1"/>
  <c r="N41" i="66"/>
  <c r="O41" i="66" s="1"/>
  <c r="N39" i="66"/>
  <c r="O39" i="66"/>
  <c r="N38" i="66"/>
  <c r="O38" i="66" s="1"/>
  <c r="N37" i="66"/>
  <c r="O37" i="66"/>
  <c r="N42" i="66"/>
  <c r="O42" i="66"/>
  <c r="N35" i="66"/>
  <c r="O35" i="66" s="1"/>
  <c r="N34" i="66"/>
  <c r="O34" i="66" s="1"/>
  <c r="N36" i="66"/>
  <c r="O36" i="66"/>
  <c r="N40" i="66"/>
  <c r="O40" i="66"/>
  <c r="N90" i="68"/>
  <c r="O90" i="68" s="1"/>
  <c r="N85" i="68"/>
  <c r="O85" i="68" s="1"/>
  <c r="N91" i="68"/>
  <c r="O91" i="68" s="1"/>
  <c r="N93" i="68"/>
  <c r="O93" i="68" s="1"/>
  <c r="N87" i="68"/>
  <c r="O87" i="68" s="1"/>
  <c r="N88" i="68"/>
  <c r="O88" i="68" s="1"/>
  <c r="O86" i="68"/>
  <c r="N86" i="68"/>
  <c r="N89" i="68"/>
  <c r="O89" i="68" s="1"/>
  <c r="N92" i="68"/>
  <c r="O92" i="68" s="1"/>
  <c r="N106" i="66"/>
  <c r="O106" i="66" s="1"/>
  <c r="N105" i="66"/>
  <c r="O105" i="66" s="1"/>
  <c r="N107" i="66"/>
  <c r="O107" i="66" s="1"/>
  <c r="N102" i="66"/>
  <c r="O102" i="66" s="1"/>
  <c r="N108" i="66"/>
  <c r="O108" i="66" s="1"/>
  <c r="O103" i="66"/>
  <c r="N103" i="66"/>
  <c r="N104" i="66"/>
  <c r="O104" i="66"/>
  <c r="N110" i="66"/>
  <c r="O110" i="66" s="1"/>
  <c r="N109" i="66"/>
  <c r="O109" i="66"/>
  <c r="K110" i="64"/>
  <c r="L110" i="64" s="1"/>
  <c r="K105" i="64"/>
  <c r="L105" i="64" s="1"/>
  <c r="K103" i="64"/>
  <c r="L103" i="64" s="1"/>
  <c r="K107" i="64"/>
  <c r="L107" i="64" s="1"/>
  <c r="K106" i="64"/>
  <c r="L106" i="64" s="1"/>
  <c r="K108" i="64"/>
  <c r="L108" i="64" s="1"/>
  <c r="K102" i="64"/>
  <c r="L102" i="64" s="1"/>
  <c r="K104" i="64"/>
  <c r="L104" i="64" s="1"/>
  <c r="K109" i="64"/>
  <c r="L109" i="64" s="1"/>
  <c r="K88" i="64"/>
  <c r="L88" i="64" s="1"/>
  <c r="K90" i="64"/>
  <c r="L90" i="64"/>
  <c r="K85" i="64"/>
  <c r="L85" i="64" s="1"/>
  <c r="K87" i="64"/>
  <c r="L87" i="64" s="1"/>
  <c r="K89" i="64"/>
  <c r="L89" i="64" s="1"/>
  <c r="K86" i="64"/>
  <c r="L86" i="64"/>
  <c r="K91" i="64"/>
  <c r="L91" i="64" s="1"/>
  <c r="K93" i="64"/>
  <c r="L93" i="64" s="1"/>
  <c r="K92" i="64"/>
  <c r="L92" i="64"/>
  <c r="K71" i="64"/>
  <c r="L71" i="64" s="1"/>
  <c r="K68" i="64"/>
  <c r="L68" i="64" s="1"/>
  <c r="K73" i="64"/>
  <c r="L73" i="64" s="1"/>
  <c r="K70" i="64"/>
  <c r="L70" i="64" s="1"/>
  <c r="K74" i="64"/>
  <c r="L74" i="64" s="1"/>
  <c r="K69" i="64"/>
  <c r="L69" i="64" s="1"/>
  <c r="K76" i="64"/>
  <c r="L76" i="64" s="1"/>
  <c r="K75" i="64"/>
  <c r="L75" i="64" s="1"/>
  <c r="K72" i="64"/>
  <c r="L72" i="64" s="1"/>
  <c r="K54" i="64"/>
  <c r="L54" i="64"/>
  <c r="K56" i="64"/>
  <c r="L56" i="64" s="1"/>
  <c r="K51" i="64"/>
  <c r="L51" i="64" s="1"/>
  <c r="K53" i="64"/>
  <c r="L53" i="64" s="1"/>
  <c r="K52" i="64"/>
  <c r="L52" i="64" s="1"/>
  <c r="K57" i="64"/>
  <c r="L57" i="64" s="1"/>
  <c r="K55" i="64"/>
  <c r="L55" i="64" s="1"/>
  <c r="K59" i="64"/>
  <c r="L59" i="64" s="1"/>
  <c r="K58" i="64"/>
  <c r="L58" i="64" s="1"/>
  <c r="K38" i="64"/>
  <c r="L38" i="64"/>
  <c r="K39" i="64"/>
  <c r="L39" i="64" s="1"/>
  <c r="K34" i="64"/>
  <c r="L34" i="64"/>
  <c r="K40" i="64"/>
  <c r="L40" i="64" s="1"/>
  <c r="K35" i="64"/>
  <c r="L35" i="64" s="1"/>
  <c r="K36" i="64"/>
  <c r="L36" i="64" s="1"/>
  <c r="K37" i="64"/>
  <c r="L37" i="64" s="1"/>
  <c r="K42" i="64"/>
  <c r="L42" i="64" s="1"/>
  <c r="K41" i="64"/>
  <c r="L41" i="64" s="1"/>
  <c r="E106" i="64"/>
  <c r="F106" i="64" s="1"/>
  <c r="E105" i="64"/>
  <c r="F105" i="64" s="1"/>
  <c r="E107" i="64"/>
  <c r="F107" i="64" s="1"/>
  <c r="E102" i="64"/>
  <c r="E108" i="64"/>
  <c r="F108" i="64" s="1"/>
  <c r="E103" i="64"/>
  <c r="F103" i="64" s="1"/>
  <c r="E104" i="64"/>
  <c r="F104" i="64" s="1"/>
  <c r="E110" i="64"/>
  <c r="F110" i="64" s="1"/>
  <c r="E109" i="64"/>
  <c r="F109" i="64" s="1"/>
  <c r="E89" i="64"/>
  <c r="F89" i="64" s="1"/>
  <c r="E90" i="64"/>
  <c r="F90" i="64" s="1"/>
  <c r="E85" i="64"/>
  <c r="F85" i="64" s="1"/>
  <c r="E87" i="64"/>
  <c r="F87" i="64" s="1"/>
  <c r="E86" i="64"/>
  <c r="F86" i="64" s="1"/>
  <c r="E92" i="64"/>
  <c r="F92" i="64" s="1"/>
  <c r="E91" i="64"/>
  <c r="F91" i="64" s="1"/>
  <c r="F93" i="64"/>
  <c r="E93" i="64"/>
  <c r="E88" i="64"/>
  <c r="F88" i="64" s="1"/>
  <c r="E71" i="64"/>
  <c r="F71" i="64" s="1"/>
  <c r="E73" i="64"/>
  <c r="F73" i="64" s="1"/>
  <c r="E68" i="64"/>
  <c r="F68" i="64" s="1"/>
  <c r="E70" i="64"/>
  <c r="F70" i="64" s="1"/>
  <c r="E69" i="64"/>
  <c r="F69" i="64" s="1"/>
  <c r="E74" i="64"/>
  <c r="F74" i="64" s="1"/>
  <c r="E72" i="64"/>
  <c r="F72" i="64" s="1"/>
  <c r="E76" i="64"/>
  <c r="F76" i="64" s="1"/>
  <c r="E75" i="64"/>
  <c r="F75" i="64" s="1"/>
  <c r="E54" i="64"/>
  <c r="F54" i="64" s="1"/>
  <c r="E56" i="64"/>
  <c r="F56" i="64"/>
  <c r="E51" i="64"/>
  <c r="F51" i="64" s="1"/>
  <c r="E53" i="64"/>
  <c r="F53" i="64"/>
  <c r="E55" i="64"/>
  <c r="F55" i="64" s="1"/>
  <c r="E52" i="64"/>
  <c r="F52" i="64" s="1"/>
  <c r="E57" i="64"/>
  <c r="F57" i="64" s="1"/>
  <c r="E59" i="64"/>
  <c r="F59" i="64" s="1"/>
  <c r="E58" i="64"/>
  <c r="F58" i="64" s="1"/>
  <c r="E37" i="64"/>
  <c r="F37" i="64" s="1"/>
  <c r="F39" i="64"/>
  <c r="E39" i="64"/>
  <c r="E34" i="64"/>
  <c r="F34" i="64" s="1"/>
  <c r="E40" i="64"/>
  <c r="F40" i="64" s="1"/>
  <c r="E35" i="64"/>
  <c r="F35" i="64" s="1"/>
  <c r="E36" i="64"/>
  <c r="F36" i="64" s="1"/>
  <c r="E38" i="64"/>
  <c r="F38" i="64" s="1"/>
  <c r="E42" i="64"/>
  <c r="F42" i="64" s="1"/>
  <c r="E41" i="64"/>
  <c r="F41" i="64" s="1"/>
  <c r="N106" i="62"/>
  <c r="O106" i="62" s="1"/>
  <c r="N107" i="62"/>
  <c r="O107" i="62" s="1"/>
  <c r="N103" i="62"/>
  <c r="O103" i="62" s="1"/>
  <c r="N109" i="62"/>
  <c r="O109" i="62" s="1"/>
  <c r="N102" i="62"/>
  <c r="O102" i="62" s="1"/>
  <c r="N110" i="62"/>
  <c r="O110" i="62" s="1"/>
  <c r="N105" i="62"/>
  <c r="O105" i="62" s="1"/>
  <c r="N90" i="62"/>
  <c r="O90" i="62" s="1"/>
  <c r="N85" i="62"/>
  <c r="O85" i="62" s="1"/>
  <c r="N89" i="62"/>
  <c r="O89" i="62" s="1"/>
  <c r="N86" i="62"/>
  <c r="O86" i="62"/>
  <c r="N92" i="62"/>
  <c r="O92" i="62" s="1"/>
  <c r="N93" i="62"/>
  <c r="O93" i="62"/>
  <c r="N88" i="62"/>
  <c r="O88" i="62" s="1"/>
  <c r="N72" i="62"/>
  <c r="O72" i="62" s="1"/>
  <c r="N74" i="62"/>
  <c r="O74" i="62" s="1"/>
  <c r="N73" i="62"/>
  <c r="O73" i="62" s="1"/>
  <c r="N68" i="62"/>
  <c r="O68" i="62" s="1"/>
  <c r="N70" i="62"/>
  <c r="O70" i="62" s="1"/>
  <c r="N69" i="62"/>
  <c r="O69" i="62" s="1"/>
  <c r="N75" i="62"/>
  <c r="O75" i="62" s="1"/>
  <c r="N76" i="62"/>
  <c r="O76" i="62" s="1"/>
  <c r="N71" i="62"/>
  <c r="O71" i="62" s="1"/>
  <c r="N54" i="62"/>
  <c r="O54" i="62" s="1"/>
  <c r="N57" i="62"/>
  <c r="O57" i="62" s="1"/>
  <c r="N52" i="62"/>
  <c r="O52" i="62" s="1"/>
  <c r="N53" i="62"/>
  <c r="O53" i="62" s="1"/>
  <c r="N41" i="62"/>
  <c r="O41" i="62" s="1"/>
  <c r="N39" i="62"/>
  <c r="O39" i="62"/>
  <c r="N34" i="62"/>
  <c r="O34" i="62" s="1"/>
  <c r="N37" i="62"/>
  <c r="O37" i="62"/>
  <c r="N38" i="62"/>
  <c r="O38" i="62" s="1"/>
  <c r="N35" i="62"/>
  <c r="O35" i="62"/>
  <c r="N42" i="62"/>
  <c r="O42" i="62" s="1"/>
  <c r="F43" i="55"/>
  <c r="F18" i="55" s="1"/>
  <c r="K103" i="62"/>
  <c r="L103" i="62" s="1"/>
  <c r="K104" i="62"/>
  <c r="L104" i="62" s="1"/>
  <c r="K102" i="62"/>
  <c r="L102" i="62" s="1"/>
  <c r="K110" i="62"/>
  <c r="L110" i="62" s="1"/>
  <c r="K109" i="62"/>
  <c r="L109" i="62" s="1"/>
  <c r="K107" i="62"/>
  <c r="L107" i="62" s="1"/>
  <c r="K106" i="62"/>
  <c r="L106" i="62" s="1"/>
  <c r="K105" i="62"/>
  <c r="L105" i="62" s="1"/>
  <c r="K91" i="62"/>
  <c r="L91" i="62" s="1"/>
  <c r="K90" i="62"/>
  <c r="L90" i="62" s="1"/>
  <c r="K85" i="62"/>
  <c r="L85" i="62" s="1"/>
  <c r="K89" i="62"/>
  <c r="L89" i="62"/>
  <c r="K86" i="62"/>
  <c r="L86" i="62" s="1"/>
  <c r="K92" i="62"/>
  <c r="L92" i="62" s="1"/>
  <c r="K93" i="62"/>
  <c r="L93" i="62" s="1"/>
  <c r="K88" i="62"/>
  <c r="L88" i="62" s="1"/>
  <c r="K75" i="62"/>
  <c r="L75" i="62" s="1"/>
  <c r="K73" i="62"/>
  <c r="L73" i="62" s="1"/>
  <c r="K68" i="62"/>
  <c r="L68" i="62" s="1"/>
  <c r="K71" i="62"/>
  <c r="L71" i="62" s="1"/>
  <c r="K72" i="62"/>
  <c r="L72" i="62" s="1"/>
  <c r="K69" i="62"/>
  <c r="L69" i="62" s="1"/>
  <c r="K76" i="62"/>
  <c r="L76" i="62" s="1"/>
  <c r="K57" i="62"/>
  <c r="L57" i="62" s="1"/>
  <c r="K53" i="62"/>
  <c r="L53" i="62" s="1"/>
  <c r="K54" i="62"/>
  <c r="L54" i="62" s="1"/>
  <c r="K56" i="62"/>
  <c r="L56" i="62" s="1"/>
  <c r="K52" i="62"/>
  <c r="L52" i="62" s="1"/>
  <c r="K37" i="62"/>
  <c r="L37" i="62" s="1"/>
  <c r="K39" i="62"/>
  <c r="L39" i="62" s="1"/>
  <c r="K38" i="62"/>
  <c r="L38" i="62" s="1"/>
  <c r="K40" i="62"/>
  <c r="L40" i="62" s="1"/>
  <c r="K42" i="62"/>
  <c r="L42" i="62" s="1"/>
  <c r="K35" i="62"/>
  <c r="L35" i="62" s="1"/>
  <c r="K34" i="62"/>
  <c r="L34" i="62"/>
  <c r="K36" i="62"/>
  <c r="L36" i="62" s="1"/>
  <c r="K41" i="62"/>
  <c r="L41" i="62" s="1"/>
  <c r="E109" i="62"/>
  <c r="F109" i="62" s="1"/>
  <c r="E107" i="62"/>
  <c r="F107" i="62" s="1"/>
  <c r="E104" i="62"/>
  <c r="F104" i="62" s="1"/>
  <c r="E103" i="62"/>
  <c r="F103" i="62" s="1"/>
  <c r="E106" i="62"/>
  <c r="F106" i="62" s="1"/>
  <c r="E108" i="62"/>
  <c r="F108" i="62" s="1"/>
  <c r="E110" i="62"/>
  <c r="F110" i="62" s="1"/>
  <c r="E105" i="62"/>
  <c r="F105" i="62" s="1"/>
  <c r="E102" i="62"/>
  <c r="F102" i="62" s="1"/>
  <c r="E92" i="62"/>
  <c r="F92" i="62" s="1"/>
  <c r="E91" i="62"/>
  <c r="F91" i="62" s="1"/>
  <c r="E86" i="62"/>
  <c r="F86" i="62" s="1"/>
  <c r="E89" i="62"/>
  <c r="F89" i="62" s="1"/>
  <c r="E87" i="62"/>
  <c r="F87" i="62" s="1"/>
  <c r="E90" i="62"/>
  <c r="F90" i="62" s="1"/>
  <c r="E93" i="62"/>
  <c r="F93" i="62" s="1"/>
  <c r="E88" i="62"/>
  <c r="F88" i="62" s="1"/>
  <c r="E85" i="62"/>
  <c r="F85" i="62" s="1"/>
  <c r="E68" i="62"/>
  <c r="F68" i="62" s="1"/>
  <c r="E73" i="62"/>
  <c r="F73" i="62" s="1"/>
  <c r="E70" i="62"/>
  <c r="F70" i="62" s="1"/>
  <c r="E74" i="62"/>
  <c r="F74" i="62" s="1"/>
  <c r="E71" i="62"/>
  <c r="F71" i="62" s="1"/>
  <c r="E69" i="62"/>
  <c r="F69" i="62" s="1"/>
  <c r="E76" i="62"/>
  <c r="F76" i="62" s="1"/>
  <c r="E75" i="62"/>
  <c r="F75" i="62" s="1"/>
  <c r="E72" i="62"/>
  <c r="F72" i="62" s="1"/>
  <c r="E55" i="62"/>
  <c r="F55" i="62" s="1"/>
  <c r="E53" i="62"/>
  <c r="F53" i="62" s="1"/>
  <c r="E54" i="62"/>
  <c r="F54" i="62" s="1"/>
  <c r="E56" i="62"/>
  <c r="F56" i="62" s="1"/>
  <c r="E57" i="62"/>
  <c r="F57" i="62" s="1"/>
  <c r="E52" i="62"/>
  <c r="F52" i="62" s="1"/>
  <c r="E38" i="62"/>
  <c r="F38" i="62" s="1"/>
  <c r="F40" i="62"/>
  <c r="E40" i="62"/>
  <c r="E39" i="62"/>
  <c r="F39" i="62" s="1"/>
  <c r="E34" i="62"/>
  <c r="F34" i="62" s="1"/>
  <c r="E36" i="62"/>
  <c r="F36" i="62" s="1"/>
  <c r="E35" i="62"/>
  <c r="F35" i="62" s="1"/>
  <c r="E41" i="62"/>
  <c r="F41" i="62" s="1"/>
  <c r="E42" i="62"/>
  <c r="F42" i="62" s="1"/>
  <c r="E37" i="62"/>
  <c r="F37" i="62" s="1"/>
  <c r="N106" i="60"/>
  <c r="O106" i="60" s="1"/>
  <c r="N108" i="60"/>
  <c r="O108" i="60" s="1"/>
  <c r="N107" i="60"/>
  <c r="O107" i="60" s="1"/>
  <c r="N102" i="60"/>
  <c r="O102" i="60" s="1"/>
  <c r="N104" i="60"/>
  <c r="O104" i="60" s="1"/>
  <c r="N103" i="60"/>
  <c r="O103" i="60" s="1"/>
  <c r="N109" i="60"/>
  <c r="O109" i="60" s="1"/>
  <c r="N110" i="60"/>
  <c r="O110" i="60" s="1"/>
  <c r="N105" i="60"/>
  <c r="O105" i="60" s="1"/>
  <c r="N88" i="60"/>
  <c r="O88" i="60" s="1"/>
  <c r="N90" i="60"/>
  <c r="O90" i="60" s="1"/>
  <c r="N89" i="60"/>
  <c r="O89" i="60" s="1"/>
  <c r="N87" i="60"/>
  <c r="O87" i="60" s="1"/>
  <c r="N93" i="60"/>
  <c r="O93" i="60" s="1"/>
  <c r="N86" i="60"/>
  <c r="O86" i="60" s="1"/>
  <c r="N85" i="60"/>
  <c r="O85" i="60" s="1"/>
  <c r="N91" i="60"/>
  <c r="O91" i="60" s="1"/>
  <c r="N92" i="60"/>
  <c r="O92" i="60" s="1"/>
  <c r="N72" i="60"/>
  <c r="O72" i="60" s="1"/>
  <c r="N74" i="60"/>
  <c r="O74" i="60" s="1"/>
  <c r="N73" i="60"/>
  <c r="O73" i="60" s="1"/>
  <c r="N68" i="60"/>
  <c r="O68" i="60" s="1"/>
  <c r="N70" i="60"/>
  <c r="O70" i="60" s="1"/>
  <c r="N69" i="60"/>
  <c r="O69" i="60" s="1"/>
  <c r="N75" i="60"/>
  <c r="O75" i="60" s="1"/>
  <c r="N76" i="60"/>
  <c r="O76" i="60" s="1"/>
  <c r="N71" i="60"/>
  <c r="O71" i="60" s="1"/>
  <c r="N53" i="60"/>
  <c r="O53" i="60" s="1"/>
  <c r="N52" i="60"/>
  <c r="O52" i="60" s="1"/>
  <c r="N54" i="60"/>
  <c r="O54" i="60" s="1"/>
  <c r="N55" i="60"/>
  <c r="O55" i="60" s="1"/>
  <c r="N51" i="60"/>
  <c r="O51" i="60" s="1"/>
  <c r="N37" i="60"/>
  <c r="O37" i="60" s="1"/>
  <c r="N39" i="60"/>
  <c r="O39" i="60" s="1"/>
  <c r="N34" i="60"/>
  <c r="O34" i="60" s="1"/>
  <c r="N36" i="60"/>
  <c r="O36" i="60" s="1"/>
  <c r="N38" i="60"/>
  <c r="O38" i="60" s="1"/>
  <c r="N35" i="60"/>
  <c r="O35" i="60"/>
  <c r="N40" i="60"/>
  <c r="O40" i="60" s="1"/>
  <c r="N42" i="60"/>
  <c r="O42" i="60" s="1"/>
  <c r="N41" i="60"/>
  <c r="O41" i="60" s="1"/>
  <c r="F56" i="55"/>
  <c r="F24" i="55" s="1"/>
  <c r="E106" i="60"/>
  <c r="F106" i="60" s="1"/>
  <c r="E105" i="60"/>
  <c r="F105" i="60" s="1"/>
  <c r="E107" i="60"/>
  <c r="F107" i="60" s="1"/>
  <c r="E102" i="60"/>
  <c r="F102" i="60" s="1"/>
  <c r="E108" i="60"/>
  <c r="F108" i="60" s="1"/>
  <c r="E103" i="60"/>
  <c r="F103" i="60" s="1"/>
  <c r="E104" i="60"/>
  <c r="F104" i="60" s="1"/>
  <c r="E110" i="60"/>
  <c r="F110" i="60" s="1"/>
  <c r="E109" i="60"/>
  <c r="F109" i="60" s="1"/>
  <c r="E89" i="60"/>
  <c r="F89" i="60" s="1"/>
  <c r="E91" i="60"/>
  <c r="F91" i="60" s="1"/>
  <c r="E90" i="60"/>
  <c r="F90" i="60" s="1"/>
  <c r="E85" i="60"/>
  <c r="F85" i="60" s="1"/>
  <c r="E87" i="60"/>
  <c r="F87" i="60" s="1"/>
  <c r="E86" i="60"/>
  <c r="F86" i="60" s="1"/>
  <c r="E92" i="60"/>
  <c r="F92" i="60" s="1"/>
  <c r="E93" i="60"/>
  <c r="F93" i="60" s="1"/>
  <c r="E88" i="60"/>
  <c r="F88" i="60" s="1"/>
  <c r="E72" i="60"/>
  <c r="F72" i="60" s="1"/>
  <c r="E74" i="60"/>
  <c r="F74" i="60" s="1"/>
  <c r="E73" i="60"/>
  <c r="F73" i="60" s="1"/>
  <c r="E68" i="60"/>
  <c r="F68" i="60" s="1"/>
  <c r="E70" i="60"/>
  <c r="F70" i="60" s="1"/>
  <c r="E69" i="60"/>
  <c r="F69" i="60" s="1"/>
  <c r="E75" i="60"/>
  <c r="F75" i="60" s="1"/>
  <c r="E76" i="60"/>
  <c r="F76" i="60" s="1"/>
  <c r="E71" i="60"/>
  <c r="F71" i="60" s="1"/>
  <c r="E53" i="60"/>
  <c r="F53" i="60" s="1"/>
  <c r="E52" i="60"/>
  <c r="F52" i="60" s="1"/>
  <c r="E54" i="60"/>
  <c r="F54" i="60" s="1"/>
  <c r="E55" i="60"/>
  <c r="F55" i="60" s="1"/>
  <c r="E51" i="60"/>
  <c r="F51" i="60" s="1"/>
  <c r="E37" i="60"/>
  <c r="F37" i="60" s="1"/>
  <c r="E39" i="60"/>
  <c r="F39" i="60" s="1"/>
  <c r="E34" i="60"/>
  <c r="F34" i="60" s="1"/>
  <c r="E36" i="60"/>
  <c r="F36" i="60" s="1"/>
  <c r="F38" i="60"/>
  <c r="E38" i="60"/>
  <c r="E35" i="60"/>
  <c r="F35" i="60" s="1"/>
  <c r="E40" i="60"/>
  <c r="F40" i="60" s="1"/>
  <c r="E42" i="60"/>
  <c r="F42" i="60" s="1"/>
  <c r="E41" i="60"/>
  <c r="F41" i="60" s="1"/>
  <c r="N107" i="58"/>
  <c r="O107" i="58" s="1"/>
  <c r="N102" i="58"/>
  <c r="O102" i="58" s="1"/>
  <c r="N103" i="58"/>
  <c r="O103" i="58" s="1"/>
  <c r="N109" i="58"/>
  <c r="O109" i="58" s="1"/>
  <c r="N110" i="58"/>
  <c r="O110" i="58" s="1"/>
  <c r="N105" i="58"/>
  <c r="O105" i="58" s="1"/>
  <c r="N106" i="58"/>
  <c r="O106" i="58" s="1"/>
  <c r="N104" i="58"/>
  <c r="O104" i="58" s="1"/>
  <c r="N86" i="58"/>
  <c r="O86" i="58" s="1"/>
  <c r="N85" i="58"/>
  <c r="O85" i="58" s="1"/>
  <c r="N89" i="58"/>
  <c r="O89" i="58" s="1"/>
  <c r="N87" i="58"/>
  <c r="O87" i="58" s="1"/>
  <c r="N92" i="58"/>
  <c r="O92" i="58" s="1"/>
  <c r="N90" i="58"/>
  <c r="O90" i="58" s="1"/>
  <c r="N93" i="58"/>
  <c r="O93" i="58" s="1"/>
  <c r="N88" i="58"/>
  <c r="O88" i="58" s="1"/>
  <c r="N68" i="58"/>
  <c r="O68" i="58" s="1"/>
  <c r="N69" i="58"/>
  <c r="O69" i="58" s="1"/>
  <c r="N70" i="58"/>
  <c r="O70" i="58" s="1"/>
  <c r="N76" i="58"/>
  <c r="O76" i="58" s="1"/>
  <c r="N75" i="58"/>
  <c r="O75" i="58" s="1"/>
  <c r="N73" i="58"/>
  <c r="O73" i="58" s="1"/>
  <c r="N72" i="58"/>
  <c r="O72" i="58" s="1"/>
  <c r="N71" i="58"/>
  <c r="O71" i="58" s="1"/>
  <c r="N51" i="58"/>
  <c r="O51" i="58" s="1"/>
  <c r="N56" i="58"/>
  <c r="O56" i="58" s="1"/>
  <c r="N52" i="58"/>
  <c r="O52" i="58" s="1"/>
  <c r="N53" i="58"/>
  <c r="O53" i="58" s="1"/>
  <c r="N55" i="58"/>
  <c r="O55" i="58" s="1"/>
  <c r="N38" i="58"/>
  <c r="O38" i="58" s="1"/>
  <c r="N39" i="58"/>
  <c r="O39" i="58" s="1"/>
  <c r="N34" i="58"/>
  <c r="O34" i="58" s="1"/>
  <c r="N40" i="58"/>
  <c r="O40" i="58" s="1"/>
  <c r="N35" i="58"/>
  <c r="O35" i="58" s="1"/>
  <c r="N36" i="58"/>
  <c r="O36" i="58" s="1"/>
  <c r="N37" i="58"/>
  <c r="O37" i="58" s="1"/>
  <c r="N42" i="58"/>
  <c r="O42" i="58" s="1"/>
  <c r="N41" i="58"/>
  <c r="O41" i="58" s="1"/>
  <c r="K106" i="58"/>
  <c r="L106" i="58" s="1"/>
  <c r="K109" i="58"/>
  <c r="L109" i="58" s="1"/>
  <c r="K107" i="58"/>
  <c r="L107" i="58" s="1"/>
  <c r="K102" i="58"/>
  <c r="L102" i="58" s="1"/>
  <c r="K105" i="58"/>
  <c r="L105" i="58" s="1"/>
  <c r="L103" i="58"/>
  <c r="K103" i="58"/>
  <c r="K108" i="58"/>
  <c r="L108" i="58" s="1"/>
  <c r="K110" i="58"/>
  <c r="L110" i="58" s="1"/>
  <c r="K104" i="58"/>
  <c r="L104" i="58" s="1"/>
  <c r="K92" i="58"/>
  <c r="L92" i="58" s="1"/>
  <c r="K89" i="58"/>
  <c r="L89" i="58" s="1"/>
  <c r="K88" i="58"/>
  <c r="L88" i="58" s="1"/>
  <c r="K85" i="58"/>
  <c r="L85" i="58" s="1"/>
  <c r="K87" i="58"/>
  <c r="L87" i="58" s="1"/>
  <c r="K91" i="58"/>
  <c r="L91" i="58" s="1"/>
  <c r="K71" i="58"/>
  <c r="L71" i="58" s="1"/>
  <c r="K73" i="58"/>
  <c r="L73" i="58" s="1"/>
  <c r="K68" i="58"/>
  <c r="L68" i="58" s="1"/>
  <c r="K70" i="58"/>
  <c r="L70" i="58" s="1"/>
  <c r="K69" i="58"/>
  <c r="L69" i="58" s="1"/>
  <c r="K74" i="58"/>
  <c r="L74" i="58" s="1"/>
  <c r="K72" i="58"/>
  <c r="L72" i="58" s="1"/>
  <c r="K76" i="58"/>
  <c r="L76" i="58" s="1"/>
  <c r="K75" i="58"/>
  <c r="L75" i="58" s="1"/>
  <c r="K52" i="58"/>
  <c r="L52" i="58" s="1"/>
  <c r="K53" i="58"/>
  <c r="K54" i="58"/>
  <c r="L54" i="58" s="1"/>
  <c r="K57" i="58"/>
  <c r="L57" i="58" s="1"/>
  <c r="K56" i="58"/>
  <c r="L56" i="58" s="1"/>
  <c r="K34" i="58"/>
  <c r="L34" i="58" s="1"/>
  <c r="K36" i="58"/>
  <c r="L36" i="58" s="1"/>
  <c r="K38" i="58"/>
  <c r="L38" i="58" s="1"/>
  <c r="K37" i="58"/>
  <c r="L37" i="58" s="1"/>
  <c r="K39" i="58"/>
  <c r="L39" i="58" s="1"/>
  <c r="K40" i="58"/>
  <c r="L40" i="58" s="1"/>
  <c r="K35" i="58"/>
  <c r="L35" i="58" s="1"/>
  <c r="K42" i="58"/>
  <c r="L42" i="58" s="1"/>
  <c r="K41" i="58"/>
  <c r="L41" i="58" s="1"/>
  <c r="O104" i="56"/>
  <c r="O19" i="56" s="1"/>
  <c r="M25" i="56"/>
  <c r="N110" i="56"/>
  <c r="N25" i="56" s="1"/>
  <c r="N105" i="56"/>
  <c r="N20" i="56" s="1"/>
  <c r="M20" i="56"/>
  <c r="N106" i="56"/>
  <c r="N21" i="56" s="1"/>
  <c r="M21" i="56"/>
  <c r="M23" i="56"/>
  <c r="N108" i="56"/>
  <c r="N23" i="56" s="1"/>
  <c r="N107" i="56"/>
  <c r="O107" i="56" s="1"/>
  <c r="N102" i="56"/>
  <c r="O102" i="56" s="1"/>
  <c r="M17" i="56"/>
  <c r="M18" i="56"/>
  <c r="N103" i="56"/>
  <c r="N18" i="56" s="1"/>
  <c r="N109" i="56"/>
  <c r="O109" i="56" s="1"/>
  <c r="N89" i="56"/>
  <c r="O89" i="56" s="1"/>
  <c r="N91" i="56"/>
  <c r="O91" i="56" s="1"/>
  <c r="N90" i="56"/>
  <c r="O90" i="56" s="1"/>
  <c r="N85" i="56"/>
  <c r="O85" i="56" s="1"/>
  <c r="N87" i="56"/>
  <c r="O87" i="56" s="1"/>
  <c r="N86" i="56"/>
  <c r="O86" i="56" s="1"/>
  <c r="N92" i="56"/>
  <c r="O92" i="56" s="1"/>
  <c r="N93" i="56"/>
  <c r="O93" i="56" s="1"/>
  <c r="N88" i="56"/>
  <c r="O88" i="56" s="1"/>
  <c r="M24" i="56"/>
  <c r="N69" i="56"/>
  <c r="N24" i="56" s="1"/>
  <c r="N73" i="56"/>
  <c r="O73" i="56" s="1"/>
  <c r="M22" i="56"/>
  <c r="N68" i="56"/>
  <c r="O68" i="56" s="1"/>
  <c r="N76" i="56"/>
  <c r="O76" i="56" s="1"/>
  <c r="N71" i="56"/>
  <c r="O71" i="56" s="1"/>
  <c r="N75" i="56"/>
  <c r="O75" i="56" s="1"/>
  <c r="N72" i="56"/>
  <c r="O72" i="56" s="1"/>
  <c r="M26" i="56"/>
  <c r="N70" i="56"/>
  <c r="N26" i="56" s="1"/>
  <c r="N53" i="56"/>
  <c r="O53" i="56" s="1"/>
  <c r="N52" i="56"/>
  <c r="O52" i="56" s="1"/>
  <c r="N57" i="56"/>
  <c r="O57" i="56" s="1"/>
  <c r="N51" i="56"/>
  <c r="O51" i="56" s="1"/>
  <c r="N56" i="56"/>
  <c r="O56" i="56" s="1"/>
  <c r="N54" i="56"/>
  <c r="O54" i="56" s="1"/>
  <c r="N55" i="56"/>
  <c r="O55" i="56" s="1"/>
  <c r="N39" i="56"/>
  <c r="O39" i="56" s="1"/>
  <c r="N34" i="56"/>
  <c r="O34" i="56" s="1"/>
  <c r="N35" i="56"/>
  <c r="O35" i="56" s="1"/>
  <c r="N41" i="56"/>
  <c r="O41" i="56" s="1"/>
  <c r="N42" i="56"/>
  <c r="O42" i="56" s="1"/>
  <c r="N37" i="56"/>
  <c r="O37" i="56" s="1"/>
  <c r="N38" i="56"/>
  <c r="O38" i="56" s="1"/>
  <c r="N40" i="56"/>
  <c r="O40" i="56" s="1"/>
  <c r="G9" i="21"/>
  <c r="L111" i="53"/>
  <c r="L24" i="53" s="1"/>
  <c r="F58" i="55"/>
  <c r="F26" i="55" s="1"/>
  <c r="L43" i="55"/>
  <c r="L18" i="55" s="1"/>
  <c r="K109" i="56"/>
  <c r="L109" i="56" s="1"/>
  <c r="K110" i="56"/>
  <c r="K25" i="56" s="1"/>
  <c r="J25" i="56"/>
  <c r="J20" i="56"/>
  <c r="K105" i="56"/>
  <c r="K20" i="56" s="1"/>
  <c r="K103" i="56"/>
  <c r="K18" i="56" s="1"/>
  <c r="J18" i="56"/>
  <c r="J21" i="56"/>
  <c r="K106" i="56"/>
  <c r="K21" i="56" s="1"/>
  <c r="K107" i="56"/>
  <c r="L107" i="56" s="1"/>
  <c r="J17" i="56"/>
  <c r="K102" i="56"/>
  <c r="L102" i="56" s="1"/>
  <c r="K92" i="56"/>
  <c r="L92" i="56" s="1"/>
  <c r="K90" i="56"/>
  <c r="L90" i="56" s="1"/>
  <c r="K85" i="56"/>
  <c r="L85" i="56" s="1"/>
  <c r="K88" i="56"/>
  <c r="L88" i="56" s="1"/>
  <c r="K89" i="56"/>
  <c r="L89" i="56" s="1"/>
  <c r="K86" i="56"/>
  <c r="L86" i="56" s="1"/>
  <c r="L93" i="56"/>
  <c r="K93" i="56"/>
  <c r="L70" i="56"/>
  <c r="L26" i="56" s="1"/>
  <c r="J24" i="56"/>
  <c r="L69" i="56"/>
  <c r="L24" i="56" s="1"/>
  <c r="K69" i="56"/>
  <c r="K24" i="56" s="1"/>
  <c r="J22" i="56"/>
  <c r="K68" i="56"/>
  <c r="L68" i="56" s="1"/>
  <c r="K76" i="56"/>
  <c r="L76" i="56" s="1"/>
  <c r="K75" i="56"/>
  <c r="L75" i="56" s="1"/>
  <c r="K73" i="56"/>
  <c r="L73" i="56" s="1"/>
  <c r="K72" i="56"/>
  <c r="L72" i="56" s="1"/>
  <c r="K71" i="56"/>
  <c r="L71" i="56" s="1"/>
  <c r="K57" i="56"/>
  <c r="L57" i="56" s="1"/>
  <c r="K53" i="56"/>
  <c r="L53" i="56"/>
  <c r="K52" i="56"/>
  <c r="L52" i="56" s="1"/>
  <c r="K54" i="56"/>
  <c r="L54" i="56" s="1"/>
  <c r="K56" i="56"/>
  <c r="L56" i="56" s="1"/>
  <c r="K35" i="56"/>
  <c r="L35" i="56" s="1"/>
  <c r="K37" i="56"/>
  <c r="L37" i="56" s="1"/>
  <c r="K38" i="56"/>
  <c r="L38" i="56"/>
  <c r="K41" i="56"/>
  <c r="L41" i="56" s="1"/>
  <c r="K42" i="56"/>
  <c r="L42" i="56" s="1"/>
  <c r="K39" i="56"/>
  <c r="L39" i="56" s="1"/>
  <c r="K34" i="56"/>
  <c r="L34" i="56" s="1"/>
  <c r="H102" i="56"/>
  <c r="I102" i="56" s="1"/>
  <c r="G17" i="56"/>
  <c r="H104" i="56"/>
  <c r="I104" i="56" s="1"/>
  <c r="I19" i="56" s="1"/>
  <c r="G19" i="56"/>
  <c r="H105" i="56"/>
  <c r="H20" i="56" s="1"/>
  <c r="G20" i="56"/>
  <c r="H110" i="56"/>
  <c r="H25" i="56" s="1"/>
  <c r="G25" i="56"/>
  <c r="H107" i="56"/>
  <c r="I107" i="56" s="1"/>
  <c r="G21" i="56"/>
  <c r="H106" i="56"/>
  <c r="H21" i="56" s="1"/>
  <c r="H23" i="56"/>
  <c r="G18" i="56"/>
  <c r="H103" i="56"/>
  <c r="H18" i="56" s="1"/>
  <c r="H90" i="56"/>
  <c r="I90" i="56" s="1"/>
  <c r="H85" i="56"/>
  <c r="I85" i="56" s="1"/>
  <c r="H86" i="56"/>
  <c r="I86" i="56" s="1"/>
  <c r="H87" i="56"/>
  <c r="I87" i="56" s="1"/>
  <c r="H93" i="56"/>
  <c r="I93" i="56" s="1"/>
  <c r="H92" i="56"/>
  <c r="I92" i="56" s="1"/>
  <c r="H89" i="56"/>
  <c r="I89" i="56" s="1"/>
  <c r="H88" i="56"/>
  <c r="I88" i="56" s="1"/>
  <c r="G24" i="56"/>
  <c r="H69" i="56"/>
  <c r="H24" i="56" s="1"/>
  <c r="H75" i="56"/>
  <c r="I75" i="56" s="1"/>
  <c r="G22" i="56"/>
  <c r="H68" i="56"/>
  <c r="I68" i="56" s="1"/>
  <c r="H76" i="56"/>
  <c r="I76" i="56" s="1"/>
  <c r="H71" i="56"/>
  <c r="I71" i="56" s="1"/>
  <c r="H73" i="56"/>
  <c r="I73" i="56" s="1"/>
  <c r="H72" i="56"/>
  <c r="I72" i="56" s="1"/>
  <c r="H70" i="56"/>
  <c r="H26" i="56" s="1"/>
  <c r="G26" i="56"/>
  <c r="H53" i="56"/>
  <c r="I53" i="56" s="1"/>
  <c r="H56" i="56"/>
  <c r="I56" i="56" s="1"/>
  <c r="H54" i="56"/>
  <c r="I54" i="56" s="1"/>
  <c r="H52" i="56"/>
  <c r="I52" i="56" s="1"/>
  <c r="H57" i="56"/>
  <c r="I57" i="56" s="1"/>
  <c r="H51" i="56"/>
  <c r="I51" i="56" s="1"/>
  <c r="H39" i="56"/>
  <c r="I39" i="56" s="1"/>
  <c r="H34" i="56"/>
  <c r="I34" i="56" s="1"/>
  <c r="H35" i="56"/>
  <c r="I35" i="56" s="1"/>
  <c r="H41" i="56"/>
  <c r="I41" i="56" s="1"/>
  <c r="H37" i="56"/>
  <c r="I37" i="56" s="1"/>
  <c r="H42" i="56"/>
  <c r="I42" i="56" s="1"/>
  <c r="H38" i="56"/>
  <c r="I38" i="56" s="1"/>
  <c r="H40" i="56"/>
  <c r="I40" i="56" s="1"/>
  <c r="D25" i="56"/>
  <c r="E110" i="56"/>
  <c r="E25" i="56" s="1"/>
  <c r="E109" i="56"/>
  <c r="F109" i="56" s="1"/>
  <c r="E107" i="56"/>
  <c r="F107" i="56" s="1"/>
  <c r="D21" i="56"/>
  <c r="E106" i="56"/>
  <c r="E21" i="56" s="1"/>
  <c r="D20" i="56"/>
  <c r="E105" i="56"/>
  <c r="E20" i="56" s="1"/>
  <c r="E103" i="56"/>
  <c r="E18" i="56" s="1"/>
  <c r="D18" i="56"/>
  <c r="D17" i="56"/>
  <c r="E102" i="56"/>
  <c r="F102" i="56"/>
  <c r="D19" i="56"/>
  <c r="E104" i="56"/>
  <c r="E19" i="56" s="1"/>
  <c r="D23" i="56"/>
  <c r="E108" i="56"/>
  <c r="E23" i="56" s="1"/>
  <c r="E93" i="56"/>
  <c r="F93" i="56" s="1"/>
  <c r="E92" i="56"/>
  <c r="F92" i="56" s="1"/>
  <c r="E90" i="56"/>
  <c r="F90" i="56" s="1"/>
  <c r="E89" i="56"/>
  <c r="F89" i="56" s="1"/>
  <c r="E88" i="56"/>
  <c r="F88" i="56" s="1"/>
  <c r="E86" i="56"/>
  <c r="F86" i="56" s="1"/>
  <c r="E85" i="56"/>
  <c r="F85" i="56" s="1"/>
  <c r="E87" i="56"/>
  <c r="F87" i="56" s="1"/>
  <c r="E91" i="56"/>
  <c r="F91" i="56" s="1"/>
  <c r="F70" i="56"/>
  <c r="F26" i="56" s="1"/>
  <c r="D24" i="56"/>
  <c r="E69" i="56"/>
  <c r="E24" i="56" s="1"/>
  <c r="E76" i="56"/>
  <c r="F76" i="56" s="1"/>
  <c r="E71" i="56"/>
  <c r="F71" i="56" s="1"/>
  <c r="E75" i="56"/>
  <c r="F75" i="56"/>
  <c r="E72" i="56"/>
  <c r="F72" i="56" s="1"/>
  <c r="E74" i="56"/>
  <c r="F74" i="56" s="1"/>
  <c r="E73" i="56"/>
  <c r="F73" i="56" s="1"/>
  <c r="D22" i="56"/>
  <c r="E68" i="56"/>
  <c r="F68" i="56" s="1"/>
  <c r="E53" i="56"/>
  <c r="F53" i="56" s="1"/>
  <c r="E51" i="56"/>
  <c r="F51" i="56" s="1"/>
  <c r="E54" i="56"/>
  <c r="F54" i="56" s="1"/>
  <c r="E56" i="56"/>
  <c r="F56" i="56" s="1"/>
  <c r="E57" i="56"/>
  <c r="F57" i="56" s="1"/>
  <c r="E52" i="56"/>
  <c r="F52" i="56" s="1"/>
  <c r="E35" i="56"/>
  <c r="F35" i="56" s="1"/>
  <c r="E42" i="56"/>
  <c r="F42" i="56" s="1"/>
  <c r="E37" i="56"/>
  <c r="F37" i="56" s="1"/>
  <c r="E39" i="56"/>
  <c r="F39" i="56" s="1"/>
  <c r="E34" i="56"/>
  <c r="F34" i="56" s="1"/>
  <c r="E41" i="56"/>
  <c r="F41" i="56" s="1"/>
  <c r="E38" i="56"/>
  <c r="F38" i="56" s="1"/>
  <c r="E40" i="56"/>
  <c r="F40" i="56" s="1"/>
  <c r="N106" i="55"/>
  <c r="O106" i="55" s="1"/>
  <c r="N108" i="55"/>
  <c r="O108" i="55" s="1"/>
  <c r="N107" i="55"/>
  <c r="O107" i="55" s="1"/>
  <c r="N102" i="55"/>
  <c r="O102" i="55" s="1"/>
  <c r="N104" i="55"/>
  <c r="O104" i="55" s="1"/>
  <c r="N103" i="55"/>
  <c r="O103" i="55" s="1"/>
  <c r="N109" i="55"/>
  <c r="O109" i="55" s="1"/>
  <c r="N110" i="55"/>
  <c r="O110" i="55" s="1"/>
  <c r="N105" i="55"/>
  <c r="O105" i="55" s="1"/>
  <c r="N92" i="55"/>
  <c r="O92" i="55" s="1"/>
  <c r="N91" i="55"/>
  <c r="O91" i="55" s="1"/>
  <c r="N88" i="55"/>
  <c r="O88" i="55" s="1"/>
  <c r="N90" i="55"/>
  <c r="O90" i="55" s="1"/>
  <c r="N93" i="55"/>
  <c r="O93" i="55" s="1"/>
  <c r="N87" i="55"/>
  <c r="O87" i="55" s="1"/>
  <c r="N85" i="55"/>
  <c r="O85" i="55" s="1"/>
  <c r="N86" i="55"/>
  <c r="O86" i="55" s="1"/>
  <c r="N89" i="55"/>
  <c r="O89" i="55" s="1"/>
  <c r="N71" i="55"/>
  <c r="O71" i="55" s="1"/>
  <c r="N73" i="55"/>
  <c r="O73" i="55" s="1"/>
  <c r="N68" i="55"/>
  <c r="O68" i="55" s="1"/>
  <c r="N70" i="55"/>
  <c r="O70" i="55" s="1"/>
  <c r="N72" i="55"/>
  <c r="O72" i="55" s="1"/>
  <c r="N69" i="55"/>
  <c r="O69" i="55" s="1"/>
  <c r="N74" i="55"/>
  <c r="O74" i="55" s="1"/>
  <c r="N76" i="55"/>
  <c r="O76" i="55" s="1"/>
  <c r="N75" i="55"/>
  <c r="O75" i="55" s="1"/>
  <c r="N51" i="55"/>
  <c r="O51" i="55" s="1"/>
  <c r="M19" i="55"/>
  <c r="M23" i="55"/>
  <c r="N55" i="55"/>
  <c r="N23" i="55" s="1"/>
  <c r="N53" i="55"/>
  <c r="N21" i="55" s="1"/>
  <c r="M21" i="55"/>
  <c r="M22" i="55"/>
  <c r="N54" i="55"/>
  <c r="N22" i="55" s="1"/>
  <c r="M24" i="55"/>
  <c r="N56" i="55"/>
  <c r="N24" i="55" s="1"/>
  <c r="N57" i="55"/>
  <c r="N25" i="55" s="1"/>
  <c r="M25" i="55"/>
  <c r="N52" i="55"/>
  <c r="N20" i="55" s="1"/>
  <c r="M20" i="55"/>
  <c r="O43" i="55"/>
  <c r="O18" i="55" s="1"/>
  <c r="N39" i="55"/>
  <c r="O39" i="55" s="1"/>
  <c r="N34" i="55"/>
  <c r="O34" i="55" s="1"/>
  <c r="N36" i="55"/>
  <c r="O36" i="55" s="1"/>
  <c r="N35" i="55"/>
  <c r="O35" i="55" s="1"/>
  <c r="N41" i="55"/>
  <c r="O41" i="55" s="1"/>
  <c r="M17" i="55"/>
  <c r="N42" i="55"/>
  <c r="N17" i="55" s="1"/>
  <c r="N37" i="55"/>
  <c r="O37" i="55" s="1"/>
  <c r="N38" i="55"/>
  <c r="O38" i="55" s="1"/>
  <c r="N40" i="55"/>
  <c r="O40" i="55" s="1"/>
  <c r="O109" i="53"/>
  <c r="O22" i="53" s="1"/>
  <c r="K107" i="55"/>
  <c r="L107" i="55" s="1"/>
  <c r="K106" i="55"/>
  <c r="L106" i="55" s="1"/>
  <c r="K103" i="55"/>
  <c r="L103" i="55" s="1"/>
  <c r="K102" i="55"/>
  <c r="L102" i="55" s="1"/>
  <c r="K104" i="55"/>
  <c r="L104" i="55" s="1"/>
  <c r="K109" i="55"/>
  <c r="L109" i="55" s="1"/>
  <c r="K110" i="55"/>
  <c r="L110" i="55" s="1"/>
  <c r="K108" i="55"/>
  <c r="L108" i="55" s="1"/>
  <c r="K86" i="55"/>
  <c r="L86" i="55" s="1"/>
  <c r="K91" i="55"/>
  <c r="L91" i="55" s="1"/>
  <c r="K85" i="55"/>
  <c r="L85" i="55" s="1"/>
  <c r="K93" i="55"/>
  <c r="L93" i="55" s="1"/>
  <c r="K92" i="55"/>
  <c r="L92" i="55" s="1"/>
  <c r="K90" i="55"/>
  <c r="L90" i="55" s="1"/>
  <c r="K89" i="55"/>
  <c r="L89" i="55" s="1"/>
  <c r="K88" i="55"/>
  <c r="L88" i="55" s="1"/>
  <c r="K69" i="55"/>
  <c r="L69" i="55" s="1"/>
  <c r="K74" i="55"/>
  <c r="L74" i="55" s="1"/>
  <c r="K73" i="55"/>
  <c r="L73" i="55" s="1"/>
  <c r="K76" i="55"/>
  <c r="L76" i="55" s="1"/>
  <c r="K75" i="55"/>
  <c r="L75" i="55" s="1"/>
  <c r="K68" i="55"/>
  <c r="K72" i="55"/>
  <c r="L72" i="55" s="1"/>
  <c r="K71" i="55"/>
  <c r="L71" i="55" s="1"/>
  <c r="L58" i="55"/>
  <c r="L26" i="55" s="1"/>
  <c r="K53" i="55"/>
  <c r="K21" i="55" s="1"/>
  <c r="J21" i="55"/>
  <c r="K51" i="55"/>
  <c r="L51" i="55" s="1"/>
  <c r="J19" i="55"/>
  <c r="K56" i="55"/>
  <c r="K24" i="55" s="1"/>
  <c r="J24" i="55"/>
  <c r="K54" i="55"/>
  <c r="K22" i="55" s="1"/>
  <c r="J22" i="55"/>
  <c r="K52" i="55"/>
  <c r="K20" i="55" s="1"/>
  <c r="J20" i="55"/>
  <c r="K57" i="55"/>
  <c r="K25" i="55" s="1"/>
  <c r="J25" i="55"/>
  <c r="K55" i="55"/>
  <c r="K23" i="55" s="1"/>
  <c r="J23" i="55"/>
  <c r="K35" i="55"/>
  <c r="L35" i="55" s="1"/>
  <c r="K41" i="55"/>
  <c r="L41" i="55" s="1"/>
  <c r="K34" i="55"/>
  <c r="L34" i="55" s="1"/>
  <c r="K42" i="55"/>
  <c r="K17" i="55" s="1"/>
  <c r="J17" i="55"/>
  <c r="K37" i="55"/>
  <c r="L37" i="55" s="1"/>
  <c r="K39" i="55"/>
  <c r="L39" i="55" s="1"/>
  <c r="K38" i="55"/>
  <c r="L38" i="55" s="1"/>
  <c r="H19" i="55"/>
  <c r="I51" i="55"/>
  <c r="I19" i="55" s="1"/>
  <c r="H107" i="55"/>
  <c r="I107" i="55" s="1"/>
  <c r="H106" i="55"/>
  <c r="I106" i="55" s="1"/>
  <c r="H103" i="55"/>
  <c r="I103" i="55" s="1"/>
  <c r="H102" i="55"/>
  <c r="I102" i="55" s="1"/>
  <c r="H105" i="55"/>
  <c r="I105" i="55" s="1"/>
  <c r="H109" i="55"/>
  <c r="I109" i="55" s="1"/>
  <c r="H110" i="55"/>
  <c r="I110" i="55" s="1"/>
  <c r="H104" i="55"/>
  <c r="I104" i="55" s="1"/>
  <c r="H90" i="55"/>
  <c r="I90" i="55" s="1"/>
  <c r="H85" i="55"/>
  <c r="I85" i="55" s="1"/>
  <c r="H86" i="55"/>
  <c r="I86" i="55" s="1"/>
  <c r="H92" i="55"/>
  <c r="I92" i="55" s="1"/>
  <c r="H93" i="55"/>
  <c r="I93" i="55" s="1"/>
  <c r="H88" i="55"/>
  <c r="I88" i="55" s="1"/>
  <c r="H89" i="55"/>
  <c r="I89" i="55" s="1"/>
  <c r="H91" i="55"/>
  <c r="I91" i="55" s="1"/>
  <c r="H72" i="55"/>
  <c r="I72" i="55" s="1"/>
  <c r="H76" i="55"/>
  <c r="I76" i="55" s="1"/>
  <c r="H73" i="55"/>
  <c r="I73" i="55" s="1"/>
  <c r="H68" i="55"/>
  <c r="I68" i="55" s="1"/>
  <c r="H69" i="55"/>
  <c r="I69" i="55" s="1"/>
  <c r="H71" i="55"/>
  <c r="I71" i="55" s="1"/>
  <c r="H56" i="55"/>
  <c r="H24" i="55" s="1"/>
  <c r="G24" i="55"/>
  <c r="H52" i="55"/>
  <c r="I52" i="55" s="1"/>
  <c r="G20" i="55"/>
  <c r="G23" i="55"/>
  <c r="H55" i="55"/>
  <c r="H23" i="55" s="1"/>
  <c r="G26" i="55"/>
  <c r="H58" i="55"/>
  <c r="H26" i="55" s="1"/>
  <c r="H53" i="55"/>
  <c r="H21" i="55" s="1"/>
  <c r="G21" i="55"/>
  <c r="G22" i="55"/>
  <c r="H54" i="55"/>
  <c r="H22" i="55" s="1"/>
  <c r="G25" i="55"/>
  <c r="H57" i="55"/>
  <c r="H25" i="55" s="1"/>
  <c r="I43" i="55"/>
  <c r="I18" i="55" s="1"/>
  <c r="H40" i="55"/>
  <c r="I40" i="55" s="1"/>
  <c r="H35" i="55"/>
  <c r="I35" i="55" s="1"/>
  <c r="H36" i="55"/>
  <c r="I36" i="55" s="1"/>
  <c r="H34" i="55"/>
  <c r="I34" i="55" s="1"/>
  <c r="G17" i="55"/>
  <c r="H42" i="55"/>
  <c r="H17" i="55" s="1"/>
  <c r="H41" i="55"/>
  <c r="I41" i="55" s="1"/>
  <c r="H39" i="55"/>
  <c r="I39" i="55" s="1"/>
  <c r="H38" i="55"/>
  <c r="I38" i="55" s="1"/>
  <c r="H37" i="55"/>
  <c r="I37" i="55" s="1"/>
  <c r="E105" i="55"/>
  <c r="F105" i="55" s="1"/>
  <c r="E107" i="55"/>
  <c r="F107" i="55" s="1"/>
  <c r="E102" i="55"/>
  <c r="F102" i="55" s="1"/>
  <c r="E108" i="55"/>
  <c r="F108" i="55" s="1"/>
  <c r="E106" i="55"/>
  <c r="F106" i="55" s="1"/>
  <c r="E103" i="55"/>
  <c r="F103" i="55" s="1"/>
  <c r="E104" i="55"/>
  <c r="F104" i="55" s="1"/>
  <c r="E110" i="55"/>
  <c r="F110" i="55" s="1"/>
  <c r="E109" i="55"/>
  <c r="F109" i="55" s="1"/>
  <c r="E90" i="55"/>
  <c r="F90" i="55" s="1"/>
  <c r="E85" i="55"/>
  <c r="F85" i="55" s="1"/>
  <c r="E91" i="55"/>
  <c r="F91" i="55" s="1"/>
  <c r="E89" i="55"/>
  <c r="F89" i="55" s="1"/>
  <c r="E86" i="55"/>
  <c r="F86" i="55" s="1"/>
  <c r="E87" i="55"/>
  <c r="F87" i="55" s="1"/>
  <c r="E88" i="55"/>
  <c r="F88" i="55" s="1"/>
  <c r="E93" i="55"/>
  <c r="F93" i="55" s="1"/>
  <c r="E92" i="55"/>
  <c r="F92" i="55" s="1"/>
  <c r="E76" i="55"/>
  <c r="F76" i="55" s="1"/>
  <c r="E73" i="55"/>
  <c r="F73" i="55" s="1"/>
  <c r="E72" i="55"/>
  <c r="F72" i="55" s="1"/>
  <c r="E71" i="55"/>
  <c r="F71" i="55" s="1"/>
  <c r="E75" i="55"/>
  <c r="F75" i="55" s="1"/>
  <c r="E69" i="55"/>
  <c r="F69" i="55" s="1"/>
  <c r="E68" i="55"/>
  <c r="F68" i="55" s="1"/>
  <c r="E74" i="55"/>
  <c r="F74" i="55" s="1"/>
  <c r="E70" i="55"/>
  <c r="F70" i="55" s="1"/>
  <c r="D21" i="55"/>
  <c r="E53" i="55"/>
  <c r="E21" i="55" s="1"/>
  <c r="D23" i="55"/>
  <c r="E55" i="55"/>
  <c r="E23" i="55" s="1"/>
  <c r="F19" i="55"/>
  <c r="E54" i="55"/>
  <c r="E22" i="55" s="1"/>
  <c r="D22" i="55"/>
  <c r="E52" i="55"/>
  <c r="E20" i="55" s="1"/>
  <c r="D20" i="55"/>
  <c r="E19" i="55"/>
  <c r="D25" i="55"/>
  <c r="E57" i="55"/>
  <c r="E25" i="55" s="1"/>
  <c r="E38" i="55"/>
  <c r="F38" i="55" s="1"/>
  <c r="E41" i="55"/>
  <c r="F41" i="55" s="1"/>
  <c r="E36" i="55"/>
  <c r="F36" i="55" s="1"/>
  <c r="E34" i="55"/>
  <c r="F34" i="55" s="1"/>
  <c r="E37" i="55"/>
  <c r="F37" i="55" s="1"/>
  <c r="E42" i="55"/>
  <c r="E17" i="55" s="1"/>
  <c r="D17" i="55"/>
  <c r="E40" i="55"/>
  <c r="F40" i="55"/>
  <c r="O111" i="53"/>
  <c r="O24" i="53" s="1"/>
  <c r="N106" i="53"/>
  <c r="O106" i="53" s="1"/>
  <c r="M20" i="53"/>
  <c r="N107" i="53"/>
  <c r="N20" i="53" s="1"/>
  <c r="N102" i="53"/>
  <c r="O102" i="53" s="1"/>
  <c r="N103" i="53"/>
  <c r="O103" i="53" s="1"/>
  <c r="N108" i="53"/>
  <c r="O108" i="53" s="1"/>
  <c r="N110" i="53"/>
  <c r="O110" i="53" s="1"/>
  <c r="N105" i="53"/>
  <c r="O105" i="53" s="1"/>
  <c r="N92" i="53"/>
  <c r="O92" i="53" s="1"/>
  <c r="N93" i="53"/>
  <c r="O93" i="53" s="1"/>
  <c r="N88" i="53"/>
  <c r="O88" i="53" s="1"/>
  <c r="N90" i="53"/>
  <c r="O90" i="53" s="1"/>
  <c r="N85" i="53"/>
  <c r="O85" i="53" s="1"/>
  <c r="N86" i="53"/>
  <c r="O86" i="53" s="1"/>
  <c r="N89" i="53"/>
  <c r="O89" i="53" s="1"/>
  <c r="N91" i="53"/>
  <c r="O91" i="53" s="1"/>
  <c r="O70" i="53"/>
  <c r="O26" i="53" s="1"/>
  <c r="N76" i="53"/>
  <c r="O76" i="53" s="1"/>
  <c r="N71" i="53"/>
  <c r="O71" i="53" s="1"/>
  <c r="N69" i="53"/>
  <c r="O69" i="53" s="1"/>
  <c r="N75" i="53"/>
  <c r="O75" i="53" s="1"/>
  <c r="N72" i="53"/>
  <c r="O72" i="53" s="1"/>
  <c r="N74" i="53"/>
  <c r="O74" i="53" s="1"/>
  <c r="N73" i="53"/>
  <c r="O73" i="53" s="1"/>
  <c r="M19" i="53"/>
  <c r="N68" i="53"/>
  <c r="O68" i="53" s="1"/>
  <c r="N52" i="53"/>
  <c r="O52" i="53" s="1"/>
  <c r="N53" i="53"/>
  <c r="O53" i="53" s="1"/>
  <c r="N51" i="53"/>
  <c r="O51" i="53" s="1"/>
  <c r="N54" i="53"/>
  <c r="O54" i="53" s="1"/>
  <c r="N42" i="53"/>
  <c r="O42" i="53" s="1"/>
  <c r="M18" i="53"/>
  <c r="N37" i="53"/>
  <c r="N18" i="53" s="1"/>
  <c r="N39" i="53"/>
  <c r="N23" i="53" s="1"/>
  <c r="M23" i="53"/>
  <c r="M21" i="53"/>
  <c r="N38" i="53"/>
  <c r="N21" i="53" s="1"/>
  <c r="M25" i="53"/>
  <c r="N40" i="53"/>
  <c r="N25" i="53" s="1"/>
  <c r="N35" i="53"/>
  <c r="O35" i="53" s="1"/>
  <c r="N34" i="53"/>
  <c r="O34" i="53" s="1"/>
  <c r="M17" i="53"/>
  <c r="N36" i="53"/>
  <c r="N17" i="53" s="1"/>
  <c r="N41" i="53"/>
  <c r="O41" i="53" s="1"/>
  <c r="F54" i="52"/>
  <c r="F23" i="52" s="1"/>
  <c r="I54" i="52"/>
  <c r="I23" i="52" s="1"/>
  <c r="O57" i="52"/>
  <c r="O26" i="52" s="1"/>
  <c r="I111" i="53"/>
  <c r="I24" i="53" s="1"/>
  <c r="I38" i="53"/>
  <c r="I21" i="53" s="1"/>
  <c r="K103" i="53"/>
  <c r="L103" i="53" s="1"/>
  <c r="K110" i="53"/>
  <c r="L110" i="53" s="1"/>
  <c r="K109" i="53"/>
  <c r="K22" i="53" s="1"/>
  <c r="J22" i="53"/>
  <c r="K108" i="53"/>
  <c r="L108" i="53" s="1"/>
  <c r="K106" i="53"/>
  <c r="L106" i="53" s="1"/>
  <c r="K105" i="53"/>
  <c r="L105" i="53" s="1"/>
  <c r="J20" i="53"/>
  <c r="K107" i="53"/>
  <c r="K20" i="53" s="1"/>
  <c r="K102" i="53"/>
  <c r="L102" i="53" s="1"/>
  <c r="K90" i="53"/>
  <c r="L90" i="53" s="1"/>
  <c r="K91" i="53"/>
  <c r="L91" i="53" s="1"/>
  <c r="K86" i="53"/>
  <c r="L86" i="53" s="1"/>
  <c r="K92" i="53"/>
  <c r="L92" i="53" s="1"/>
  <c r="K89" i="53"/>
  <c r="L89" i="53" s="1"/>
  <c r="K88" i="53"/>
  <c r="L88" i="53" s="1"/>
  <c r="K85" i="53"/>
  <c r="L85" i="53" s="1"/>
  <c r="K87" i="53"/>
  <c r="L87" i="53" s="1"/>
  <c r="L70" i="53"/>
  <c r="L26" i="53" s="1"/>
  <c r="K69" i="53"/>
  <c r="L69" i="53" s="1"/>
  <c r="K75" i="53"/>
  <c r="L75" i="53" s="1"/>
  <c r="K76" i="53"/>
  <c r="L76" i="53" s="1"/>
  <c r="K71" i="53"/>
  <c r="L71" i="53" s="1"/>
  <c r="K72" i="53"/>
  <c r="L72" i="53" s="1"/>
  <c r="K74" i="53"/>
  <c r="L74" i="53" s="1"/>
  <c r="K73" i="53"/>
  <c r="L73" i="53" s="1"/>
  <c r="K68" i="53"/>
  <c r="L68" i="53" s="1"/>
  <c r="J19" i="53"/>
  <c r="K53" i="53"/>
  <c r="L53" i="53" s="1"/>
  <c r="K52" i="53"/>
  <c r="L52" i="53" s="1"/>
  <c r="K51" i="53"/>
  <c r="L51" i="53" s="1"/>
  <c r="K54" i="53"/>
  <c r="L54" i="53" s="1"/>
  <c r="K38" i="53"/>
  <c r="K21" i="53" s="1"/>
  <c r="J21" i="53"/>
  <c r="K37" i="53"/>
  <c r="K18" i="53" s="1"/>
  <c r="J18" i="53"/>
  <c r="K39" i="53"/>
  <c r="K23" i="53" s="1"/>
  <c r="J23" i="53"/>
  <c r="K34" i="53"/>
  <c r="L34" i="53" s="1"/>
  <c r="K36" i="53"/>
  <c r="K17" i="53" s="1"/>
  <c r="J17" i="53"/>
  <c r="K35" i="53"/>
  <c r="L35" i="53" s="1"/>
  <c r="K40" i="53"/>
  <c r="K25" i="53" s="1"/>
  <c r="J25" i="53"/>
  <c r="K42" i="53"/>
  <c r="L42" i="53" s="1"/>
  <c r="K41" i="53"/>
  <c r="L41" i="53" s="1"/>
  <c r="H110" i="53"/>
  <c r="I110" i="53" s="1"/>
  <c r="H105" i="53"/>
  <c r="I105" i="53" s="1"/>
  <c r="H103" i="53"/>
  <c r="I103" i="53" s="1"/>
  <c r="H106" i="53"/>
  <c r="I106" i="53" s="1"/>
  <c r="H104" i="53"/>
  <c r="I104" i="53" s="1"/>
  <c r="H109" i="53"/>
  <c r="H22" i="53" s="1"/>
  <c r="G22" i="53"/>
  <c r="H107" i="53"/>
  <c r="H20" i="53" s="1"/>
  <c r="G20" i="53"/>
  <c r="H102" i="53"/>
  <c r="I102" i="53" s="1"/>
  <c r="H86" i="53"/>
  <c r="I86" i="53" s="1"/>
  <c r="H87" i="53"/>
  <c r="I87" i="53" s="1"/>
  <c r="H90" i="53"/>
  <c r="I90" i="53" s="1"/>
  <c r="H93" i="53"/>
  <c r="I93" i="53" s="1"/>
  <c r="H92" i="53"/>
  <c r="I92" i="53" s="1"/>
  <c r="H85" i="53"/>
  <c r="I85" i="53" s="1"/>
  <c r="H89" i="53"/>
  <c r="I89" i="53" s="1"/>
  <c r="H88" i="53"/>
  <c r="I88" i="53" s="1"/>
  <c r="H72" i="53"/>
  <c r="I72" i="53" s="1"/>
  <c r="H69" i="53"/>
  <c r="I69" i="53" s="1"/>
  <c r="G19" i="53"/>
  <c r="H68" i="53"/>
  <c r="I68" i="53" s="1"/>
  <c r="H71" i="53"/>
  <c r="I71" i="53" s="1"/>
  <c r="H75" i="53"/>
  <c r="I75" i="53" s="1"/>
  <c r="H73" i="53"/>
  <c r="I73" i="53" s="1"/>
  <c r="H76" i="53"/>
  <c r="I76" i="53" s="1"/>
  <c r="G26" i="53"/>
  <c r="H70" i="53"/>
  <c r="H26" i="53" s="1"/>
  <c r="H53" i="53"/>
  <c r="I53" i="53" s="1"/>
  <c r="H52" i="53"/>
  <c r="I52" i="53" s="1"/>
  <c r="H51" i="53"/>
  <c r="I51" i="53" s="1"/>
  <c r="H54" i="53"/>
  <c r="I54" i="53" s="1"/>
  <c r="H41" i="53"/>
  <c r="I41" i="53" s="1"/>
  <c r="H34" i="53"/>
  <c r="I34" i="53" s="1"/>
  <c r="H35" i="53"/>
  <c r="I35" i="53" s="1"/>
  <c r="G25" i="53"/>
  <c r="H40" i="53"/>
  <c r="H25" i="53" s="1"/>
  <c r="H42" i="53"/>
  <c r="I42" i="53" s="1"/>
  <c r="H36" i="53"/>
  <c r="H17" i="53" s="1"/>
  <c r="G17" i="53"/>
  <c r="H39" i="53"/>
  <c r="H23" i="53" s="1"/>
  <c r="G23" i="53"/>
  <c r="H37" i="53"/>
  <c r="H18" i="53" s="1"/>
  <c r="G18" i="53"/>
  <c r="F111" i="53"/>
  <c r="F24" i="53" s="1"/>
  <c r="E108" i="53"/>
  <c r="F108" i="53" s="1"/>
  <c r="E110" i="53"/>
  <c r="F110" i="53" s="1"/>
  <c r="D22" i="53"/>
  <c r="E109" i="53"/>
  <c r="E22" i="53" s="1"/>
  <c r="E103" i="53"/>
  <c r="F103" i="53" s="1"/>
  <c r="E106" i="53"/>
  <c r="F106" i="53" s="1"/>
  <c r="E105" i="53"/>
  <c r="F105" i="53" s="1"/>
  <c r="E107" i="53"/>
  <c r="E20" i="53" s="1"/>
  <c r="D20" i="53"/>
  <c r="E102" i="53"/>
  <c r="F102" i="53" s="1"/>
  <c r="E90" i="53"/>
  <c r="F90" i="53" s="1"/>
  <c r="E85" i="53"/>
  <c r="F85" i="53" s="1"/>
  <c r="E86" i="53"/>
  <c r="F86" i="53" s="1"/>
  <c r="E92" i="53"/>
  <c r="F92" i="53" s="1"/>
  <c r="E93" i="53"/>
  <c r="F93" i="53" s="1"/>
  <c r="E88" i="53"/>
  <c r="F88" i="53" s="1"/>
  <c r="E89" i="53"/>
  <c r="F89" i="53" s="1"/>
  <c r="E91" i="53"/>
  <c r="F91" i="53" s="1"/>
  <c r="E69" i="53"/>
  <c r="F69" i="53" s="1"/>
  <c r="E75" i="53"/>
  <c r="F75" i="53" s="1"/>
  <c r="E68" i="53"/>
  <c r="F68" i="53" s="1"/>
  <c r="D19" i="53"/>
  <c r="E76" i="53"/>
  <c r="F76" i="53" s="1"/>
  <c r="E71" i="53"/>
  <c r="F71" i="53" s="1"/>
  <c r="E73" i="53"/>
  <c r="F73" i="53" s="1"/>
  <c r="E72" i="53"/>
  <c r="F72" i="53" s="1"/>
  <c r="E70" i="53"/>
  <c r="E26" i="53" s="1"/>
  <c r="D26" i="53"/>
  <c r="E52" i="53"/>
  <c r="F52" i="53" s="1"/>
  <c r="E53" i="53"/>
  <c r="F53" i="53" s="1"/>
  <c r="E51" i="53"/>
  <c r="F51" i="53" s="1"/>
  <c r="E54" i="53"/>
  <c r="F54" i="53" s="1"/>
  <c r="E38" i="53"/>
  <c r="E21" i="53" s="1"/>
  <c r="D21" i="53"/>
  <c r="E40" i="53"/>
  <c r="E25" i="53" s="1"/>
  <c r="D25" i="53"/>
  <c r="E35" i="53"/>
  <c r="F35" i="53" s="1"/>
  <c r="E41" i="53"/>
  <c r="F41" i="53" s="1"/>
  <c r="E36" i="53"/>
  <c r="E17" i="53" s="1"/>
  <c r="D17" i="53"/>
  <c r="E39" i="53"/>
  <c r="E23" i="53" s="1"/>
  <c r="D23" i="53"/>
  <c r="E34" i="53"/>
  <c r="F34" i="53" s="1"/>
  <c r="E42" i="53"/>
  <c r="F42" i="53" s="1"/>
  <c r="E37" i="53"/>
  <c r="E18" i="53" s="1"/>
  <c r="D18" i="53"/>
  <c r="N88" i="52"/>
  <c r="O88" i="52" s="1"/>
  <c r="N90" i="52"/>
  <c r="O90" i="52" s="1"/>
  <c r="N85" i="52"/>
  <c r="O85" i="52" s="1"/>
  <c r="N91" i="52"/>
  <c r="O91" i="52" s="1"/>
  <c r="N89" i="52"/>
  <c r="O89" i="52" s="1"/>
  <c r="N86" i="52"/>
  <c r="O86" i="52" s="1"/>
  <c r="N87" i="52"/>
  <c r="O87" i="52" s="1"/>
  <c r="N93" i="52"/>
  <c r="O93" i="52" s="1"/>
  <c r="N92" i="52"/>
  <c r="O92" i="52" s="1"/>
  <c r="N73" i="52"/>
  <c r="O73" i="52" s="1"/>
  <c r="N69" i="52"/>
  <c r="O69" i="52" s="1"/>
  <c r="N75" i="52"/>
  <c r="O75" i="52" s="1"/>
  <c r="N68" i="52"/>
  <c r="O68" i="52" s="1"/>
  <c r="N76" i="52"/>
  <c r="O76" i="52" s="1"/>
  <c r="N71" i="52"/>
  <c r="O71" i="52" s="1"/>
  <c r="N72" i="52"/>
  <c r="O72" i="52" s="1"/>
  <c r="M20" i="52"/>
  <c r="N70" i="52"/>
  <c r="N20" i="52" s="1"/>
  <c r="O54" i="52"/>
  <c r="O23" i="52" s="1"/>
  <c r="O55" i="52"/>
  <c r="O24" i="52" s="1"/>
  <c r="N52" i="52"/>
  <c r="N21" i="52" s="1"/>
  <c r="M21" i="52"/>
  <c r="N56" i="52"/>
  <c r="N25" i="52" s="1"/>
  <c r="M25" i="52"/>
  <c r="N51" i="52"/>
  <c r="O51" i="52" s="1"/>
  <c r="M22" i="52"/>
  <c r="N53" i="52"/>
  <c r="N22" i="52" s="1"/>
  <c r="N37" i="52"/>
  <c r="O37" i="52" s="1"/>
  <c r="N39" i="52"/>
  <c r="O39" i="52" s="1"/>
  <c r="N34" i="52"/>
  <c r="O34" i="52" s="1"/>
  <c r="N40" i="52"/>
  <c r="O40" i="52" s="1"/>
  <c r="N38" i="52"/>
  <c r="O38" i="52" s="1"/>
  <c r="N35" i="52"/>
  <c r="O35" i="52" s="1"/>
  <c r="N36" i="52"/>
  <c r="O36" i="52" s="1"/>
  <c r="N42" i="52"/>
  <c r="O42" i="52" s="1"/>
  <c r="N41" i="52"/>
  <c r="O41" i="52" s="1"/>
  <c r="N103" i="52"/>
  <c r="O103" i="52" s="1"/>
  <c r="M18" i="52"/>
  <c r="N109" i="52"/>
  <c r="N18" i="52" s="1"/>
  <c r="N102" i="52"/>
  <c r="O102" i="52" s="1"/>
  <c r="M19" i="52"/>
  <c r="N110" i="52"/>
  <c r="N19" i="52" s="1"/>
  <c r="N105" i="52"/>
  <c r="O105" i="52" s="1"/>
  <c r="M17" i="52"/>
  <c r="N107" i="52"/>
  <c r="N17" i="52" s="1"/>
  <c r="N106" i="52"/>
  <c r="O106" i="52" s="1"/>
  <c r="N104" i="52"/>
  <c r="O104" i="52" s="1"/>
  <c r="L54" i="52"/>
  <c r="L23" i="52" s="1"/>
  <c r="L55" i="52"/>
  <c r="L24" i="52" s="1"/>
  <c r="G7" i="30"/>
  <c r="K109" i="52"/>
  <c r="K18" i="52" s="1"/>
  <c r="J18" i="52"/>
  <c r="K103" i="52"/>
  <c r="L103" i="52" s="1"/>
  <c r="K105" i="52"/>
  <c r="L105" i="52" s="1"/>
  <c r="K107" i="52"/>
  <c r="K17" i="52" s="1"/>
  <c r="J17" i="52"/>
  <c r="K102" i="52"/>
  <c r="L102" i="52" s="1"/>
  <c r="K108" i="52"/>
  <c r="L108" i="52" s="1"/>
  <c r="J19" i="52"/>
  <c r="K110" i="52"/>
  <c r="K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J20" i="52"/>
  <c r="K70" i="52"/>
  <c r="K20" i="52" s="1"/>
  <c r="K72" i="52"/>
  <c r="L72" i="52" s="1"/>
  <c r="K69" i="52"/>
  <c r="L69" i="52" s="1"/>
  <c r="K75" i="52"/>
  <c r="L75" i="52" s="1"/>
  <c r="K76" i="52"/>
  <c r="L76" i="52" s="1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 s="1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H106" i="52"/>
  <c r="I106" i="52" s="1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G20" i="52"/>
  <c r="H70" i="52"/>
  <c r="H20" i="52" s="1"/>
  <c r="H71" i="52"/>
  <c r="I71" i="52" s="1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H51" i="52"/>
  <c r="I51" i="52" s="1"/>
  <c r="H56" i="52"/>
  <c r="H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 s="1"/>
  <c r="H35" i="52"/>
  <c r="I35" i="52" s="1"/>
  <c r="E103" i="52"/>
  <c r="F103" i="52" s="1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 s="1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 s="1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E42" i="52"/>
  <c r="F42" i="52" s="1"/>
  <c r="E37" i="52"/>
  <c r="F37" i="52" s="1"/>
  <c r="N107" i="51"/>
  <c r="O107" i="51" s="1"/>
  <c r="N103" i="51"/>
  <c r="O103" i="51" s="1"/>
  <c r="N108" i="51"/>
  <c r="O108" i="51" s="1"/>
  <c r="N102" i="51"/>
  <c r="O102" i="51" s="1"/>
  <c r="N110" i="51"/>
  <c r="O110" i="51" s="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N90" i="51"/>
  <c r="O90" i="51" s="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N73" i="51"/>
  <c r="N22" i="51" s="1"/>
  <c r="N68" i="51"/>
  <c r="O68" i="51" s="1"/>
  <c r="N54" i="51"/>
  <c r="O54" i="51" s="1"/>
  <c r="N55" i="51"/>
  <c r="O55" i="51" s="1"/>
  <c r="N51" i="51"/>
  <c r="O51" i="51" s="1"/>
  <c r="N52" i="51"/>
  <c r="O52" i="51" s="1"/>
  <c r="N39" i="51"/>
  <c r="O39" i="51" s="1"/>
  <c r="M20" i="51"/>
  <c r="N34" i="51"/>
  <c r="O34" i="51" s="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 s="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K68" i="51"/>
  <c r="L68" i="51" s="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H110" i="51"/>
  <c r="I110" i="51" s="1"/>
  <c r="H105" i="51"/>
  <c r="I105" i="51" s="1"/>
  <c r="H106" i="51"/>
  <c r="H19" i="51" s="1"/>
  <c r="G19" i="51"/>
  <c r="H108" i="51"/>
  <c r="I108" i="51" s="1"/>
  <c r="H90" i="51"/>
  <c r="I90" i="51" s="1"/>
  <c r="H85" i="51"/>
  <c r="I85" i="51" s="1"/>
  <c r="H86" i="51"/>
  <c r="I86" i="51" s="1"/>
  <c r="H92" i="51"/>
  <c r="I92" i="51" s="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H41" i="51"/>
  <c r="I41" i="51" s="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E54" i="51"/>
  <c r="F54" i="51" s="1"/>
  <c r="E35" i="51"/>
  <c r="E23" i="51" s="1"/>
  <c r="D23" i="5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N103" i="49"/>
  <c r="O103" i="49" s="1"/>
  <c r="N102" i="49"/>
  <c r="O102" i="49" s="1"/>
  <c r="N110" i="49"/>
  <c r="O110" i="49" s="1"/>
  <c r="N104" i="49"/>
  <c r="O104" i="49" s="1"/>
  <c r="N108" i="49"/>
  <c r="N20" i="49" s="1"/>
  <c r="M20" i="49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N69" i="49"/>
  <c r="O69" i="49" s="1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N35" i="49"/>
  <c r="O35" i="49" s="1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 s="1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N39" i="48"/>
  <c r="O39" i="48" s="1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 s="1"/>
  <c r="M18" i="47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 s="1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N37" i="47"/>
  <c r="O37" i="47" s="1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O105" i="68" l="1"/>
  <c r="O17" i="68" s="1"/>
  <c r="O107" i="68"/>
  <c r="O19" i="68" s="1"/>
  <c r="O109" i="68"/>
  <c r="O21" i="68" s="1"/>
  <c r="N112" i="68"/>
  <c r="O112" i="68"/>
  <c r="N27" i="68"/>
  <c r="O71" i="68"/>
  <c r="O20" i="68" s="1"/>
  <c r="O70" i="68"/>
  <c r="O18" i="68" s="1"/>
  <c r="N78" i="68"/>
  <c r="O61" i="68"/>
  <c r="G5" i="68" s="1"/>
  <c r="N61" i="68"/>
  <c r="N44" i="68"/>
  <c r="O44" i="68"/>
  <c r="N95" i="66"/>
  <c r="O95" i="66"/>
  <c r="G9" i="66" s="1"/>
  <c r="O78" i="66"/>
  <c r="G7" i="66" s="1"/>
  <c r="N78" i="66"/>
  <c r="N61" i="66"/>
  <c r="O61" i="66"/>
  <c r="G5" i="66" s="1"/>
  <c r="N44" i="66"/>
  <c r="O44" i="66"/>
  <c r="G3" i="66" s="1"/>
  <c r="N95" i="68"/>
  <c r="O95" i="68"/>
  <c r="G9" i="68" s="1"/>
  <c r="O112" i="66"/>
  <c r="N112" i="66"/>
  <c r="O57" i="55"/>
  <c r="O25" i="55" s="1"/>
  <c r="O54" i="55"/>
  <c r="O22" i="55" s="1"/>
  <c r="O53" i="55"/>
  <c r="O21" i="55" s="1"/>
  <c r="O108" i="56"/>
  <c r="O23" i="56" s="1"/>
  <c r="K112" i="64"/>
  <c r="L112" i="64"/>
  <c r="K95" i="64"/>
  <c r="L95" i="64"/>
  <c r="K78" i="64"/>
  <c r="L78" i="64"/>
  <c r="K61" i="64"/>
  <c r="L61" i="64"/>
  <c r="L44" i="64"/>
  <c r="K44" i="64"/>
  <c r="E112" i="64"/>
  <c r="F102" i="64"/>
  <c r="F112" i="64" s="1"/>
  <c r="G11" i="64" s="1"/>
  <c r="E95" i="64"/>
  <c r="F95" i="64"/>
  <c r="E78" i="64"/>
  <c r="F78" i="64"/>
  <c r="F61" i="64"/>
  <c r="E61" i="64"/>
  <c r="E44" i="64"/>
  <c r="F44" i="64"/>
  <c r="G3" i="64" s="1"/>
  <c r="N112" i="62"/>
  <c r="O112" i="62"/>
  <c r="O95" i="62"/>
  <c r="N95" i="62"/>
  <c r="N78" i="62"/>
  <c r="O78" i="62"/>
  <c r="N61" i="62"/>
  <c r="O61" i="62"/>
  <c r="G5" i="62" s="1"/>
  <c r="O44" i="62"/>
  <c r="N44" i="62"/>
  <c r="O107" i="52"/>
  <c r="O17" i="52" s="1"/>
  <c r="O110" i="52"/>
  <c r="O19" i="52" s="1"/>
  <c r="H19" i="56"/>
  <c r="L105" i="56"/>
  <c r="L20" i="56" s="1"/>
  <c r="L110" i="56"/>
  <c r="L25" i="56" s="1"/>
  <c r="E61" i="62"/>
  <c r="L112" i="62"/>
  <c r="K112" i="62"/>
  <c r="L95" i="62"/>
  <c r="K95" i="62"/>
  <c r="L78" i="62"/>
  <c r="K78" i="62"/>
  <c r="K61" i="62"/>
  <c r="L61" i="62"/>
  <c r="L44" i="62"/>
  <c r="K44" i="62"/>
  <c r="E112" i="62"/>
  <c r="F112" i="62"/>
  <c r="G11" i="62" s="1"/>
  <c r="F95" i="62"/>
  <c r="E95" i="62"/>
  <c r="E78" i="62"/>
  <c r="F78" i="62"/>
  <c r="F61" i="62"/>
  <c r="E44" i="62"/>
  <c r="F44" i="62"/>
  <c r="N112" i="60"/>
  <c r="O112" i="60"/>
  <c r="O95" i="60"/>
  <c r="N95" i="60"/>
  <c r="N78" i="60"/>
  <c r="O78" i="60"/>
  <c r="N61" i="60"/>
  <c r="O61" i="60"/>
  <c r="N44" i="60"/>
  <c r="O44" i="60"/>
  <c r="O107" i="53"/>
  <c r="O20" i="53" s="1"/>
  <c r="O103" i="56"/>
  <c r="O18" i="56" s="1"/>
  <c r="I73" i="51"/>
  <c r="I22" i="51" s="1"/>
  <c r="I107" i="53"/>
  <c r="I20" i="53" s="1"/>
  <c r="F52" i="55"/>
  <c r="F20" i="55" s="1"/>
  <c r="O69" i="56"/>
  <c r="O24" i="56" s="1"/>
  <c r="E112" i="60"/>
  <c r="F112" i="60"/>
  <c r="E95" i="60"/>
  <c r="F95" i="60"/>
  <c r="G9" i="60" s="1"/>
  <c r="E78" i="60"/>
  <c r="F78" i="60"/>
  <c r="F61" i="60"/>
  <c r="E61" i="60"/>
  <c r="E44" i="60"/>
  <c r="F44" i="60"/>
  <c r="N112" i="58"/>
  <c r="O112" i="58"/>
  <c r="N95" i="58"/>
  <c r="O95" i="58"/>
  <c r="N78" i="58"/>
  <c r="O78" i="58"/>
  <c r="O61" i="58"/>
  <c r="N61" i="58"/>
  <c r="N44" i="58"/>
  <c r="O44" i="58"/>
  <c r="L112" i="58"/>
  <c r="K112" i="58"/>
  <c r="K95" i="58"/>
  <c r="L95" i="58"/>
  <c r="K78" i="58"/>
  <c r="L78" i="58"/>
  <c r="K61" i="58"/>
  <c r="L53" i="58"/>
  <c r="L61" i="58" s="1"/>
  <c r="K44" i="58"/>
  <c r="L44" i="58"/>
  <c r="O106" i="56"/>
  <c r="O21" i="56" s="1"/>
  <c r="O110" i="56"/>
  <c r="O25" i="56" s="1"/>
  <c r="O105" i="56"/>
  <c r="O20" i="56" s="1"/>
  <c r="N17" i="56"/>
  <c r="N112" i="56"/>
  <c r="O17" i="56"/>
  <c r="N95" i="56"/>
  <c r="O95" i="56"/>
  <c r="O70" i="56"/>
  <c r="O26" i="56" s="1"/>
  <c r="N22" i="56"/>
  <c r="N78" i="56"/>
  <c r="O22" i="56"/>
  <c r="O78" i="56"/>
  <c r="N61" i="56"/>
  <c r="O61" i="56"/>
  <c r="N44" i="56"/>
  <c r="O44" i="56"/>
  <c r="L107" i="52"/>
  <c r="L17" i="52" s="1"/>
  <c r="O56" i="52"/>
  <c r="O25" i="52" s="1"/>
  <c r="F40" i="53"/>
  <c r="F25" i="53" s="1"/>
  <c r="F103" i="56"/>
  <c r="F18" i="56" s="1"/>
  <c r="F105" i="56"/>
  <c r="F20" i="56" s="1"/>
  <c r="F110" i="56"/>
  <c r="F25" i="56" s="1"/>
  <c r="I70" i="56"/>
  <c r="I26" i="56" s="1"/>
  <c r="I106" i="56"/>
  <c r="I21" i="56" s="1"/>
  <c r="I56" i="52"/>
  <c r="I25" i="52" s="1"/>
  <c r="O36" i="53"/>
  <c r="O17" i="53" s="1"/>
  <c r="F53" i="55"/>
  <c r="F21" i="55" s="1"/>
  <c r="L57" i="55"/>
  <c r="L25" i="55" s="1"/>
  <c r="F106" i="56"/>
  <c r="F21" i="56" s="1"/>
  <c r="L106" i="56"/>
  <c r="L21" i="56" s="1"/>
  <c r="L103" i="56"/>
  <c r="L18" i="56" s="1"/>
  <c r="L17" i="56"/>
  <c r="K112" i="56"/>
  <c r="K17" i="56"/>
  <c r="K95" i="56"/>
  <c r="L95" i="56"/>
  <c r="K78" i="56"/>
  <c r="K22" i="56"/>
  <c r="L78" i="56"/>
  <c r="L22" i="56"/>
  <c r="L61" i="56"/>
  <c r="K61" i="56"/>
  <c r="L44" i="56"/>
  <c r="K44" i="56"/>
  <c r="I103" i="56"/>
  <c r="I18" i="56" s="1"/>
  <c r="I110" i="56"/>
  <c r="I25" i="56" s="1"/>
  <c r="I105" i="56"/>
  <c r="I20" i="56" s="1"/>
  <c r="I17" i="56"/>
  <c r="H112" i="56"/>
  <c r="H17" i="56"/>
  <c r="H95" i="56"/>
  <c r="I95" i="56"/>
  <c r="I69" i="56"/>
  <c r="I24" i="56" s="1"/>
  <c r="H78" i="56"/>
  <c r="H22" i="56"/>
  <c r="I22" i="56"/>
  <c r="H61" i="56"/>
  <c r="I61" i="56"/>
  <c r="H44" i="56"/>
  <c r="I44" i="56"/>
  <c r="F104" i="56"/>
  <c r="F19" i="56" s="1"/>
  <c r="F108" i="56"/>
  <c r="F23" i="56" s="1"/>
  <c r="F17" i="56"/>
  <c r="E112" i="56"/>
  <c r="E17" i="56"/>
  <c r="E95" i="56"/>
  <c r="F95" i="56"/>
  <c r="F69" i="56"/>
  <c r="F24" i="56" s="1"/>
  <c r="E78" i="56"/>
  <c r="E22" i="56"/>
  <c r="F22" i="56"/>
  <c r="F61" i="56"/>
  <c r="E61" i="56"/>
  <c r="F44" i="56"/>
  <c r="E44" i="56"/>
  <c r="N112" i="55"/>
  <c r="O112" i="55"/>
  <c r="N95" i="55"/>
  <c r="O95" i="55"/>
  <c r="O78" i="55"/>
  <c r="N78" i="55"/>
  <c r="O55" i="55"/>
  <c r="O23" i="55" s="1"/>
  <c r="O56" i="55"/>
  <c r="O24" i="55" s="1"/>
  <c r="O52" i="55"/>
  <c r="O20" i="55" s="1"/>
  <c r="N19" i="55"/>
  <c r="N27" i="55" s="1"/>
  <c r="N61" i="55"/>
  <c r="O19" i="55"/>
  <c r="O42" i="55"/>
  <c r="O17" i="55" s="1"/>
  <c r="N44" i="55"/>
  <c r="O53" i="52"/>
  <c r="O22" i="52" s="1"/>
  <c r="L37" i="53"/>
  <c r="L18" i="53" s="1"/>
  <c r="L54" i="55"/>
  <c r="L22" i="55" s="1"/>
  <c r="K61" i="48"/>
  <c r="L70" i="52"/>
  <c r="L20" i="52" s="1"/>
  <c r="O40" i="53"/>
  <c r="O25" i="53" s="1"/>
  <c r="O37" i="53"/>
  <c r="O18" i="53" s="1"/>
  <c r="F42" i="55"/>
  <c r="F17" i="55" s="1"/>
  <c r="O105" i="47"/>
  <c r="O18" i="47" s="1"/>
  <c r="O108" i="49"/>
  <c r="O20" i="49" s="1"/>
  <c r="F37" i="51"/>
  <c r="F26" i="51" s="1"/>
  <c r="L110" i="52"/>
  <c r="L19" i="52" s="1"/>
  <c r="F36" i="53"/>
  <c r="F17" i="53" s="1"/>
  <c r="F70" i="53"/>
  <c r="F26" i="53" s="1"/>
  <c r="L36" i="53"/>
  <c r="L17" i="53" s="1"/>
  <c r="F57" i="55"/>
  <c r="F25" i="55" s="1"/>
  <c r="F54" i="55"/>
  <c r="F22" i="55" s="1"/>
  <c r="K112" i="55"/>
  <c r="L112" i="55"/>
  <c r="K95" i="55"/>
  <c r="L95" i="55"/>
  <c r="K78" i="55"/>
  <c r="L68" i="55"/>
  <c r="L78" i="55" s="1"/>
  <c r="L55" i="55"/>
  <c r="L23" i="55" s="1"/>
  <c r="L56" i="55"/>
  <c r="L24" i="55" s="1"/>
  <c r="L52" i="55"/>
  <c r="L20" i="55" s="1"/>
  <c r="L53" i="55"/>
  <c r="L21" i="55" s="1"/>
  <c r="L19" i="55"/>
  <c r="K61" i="55"/>
  <c r="K19" i="55"/>
  <c r="K27" i="55" s="1"/>
  <c r="L42" i="55"/>
  <c r="L17" i="55" s="1"/>
  <c r="K44" i="55"/>
  <c r="I55" i="55"/>
  <c r="I23" i="55" s="1"/>
  <c r="H112" i="55"/>
  <c r="I112" i="55"/>
  <c r="H95" i="55"/>
  <c r="I95" i="55"/>
  <c r="I78" i="55"/>
  <c r="H78" i="55"/>
  <c r="I57" i="55"/>
  <c r="I25" i="55" s="1"/>
  <c r="I54" i="55"/>
  <c r="I22" i="55" s="1"/>
  <c r="I58" i="55"/>
  <c r="I26" i="55" s="1"/>
  <c r="I53" i="55"/>
  <c r="I21" i="55" s="1"/>
  <c r="I56" i="55"/>
  <c r="I24" i="55" s="1"/>
  <c r="I20" i="55"/>
  <c r="H20" i="55"/>
  <c r="H27" i="55" s="1"/>
  <c r="H61" i="55"/>
  <c r="I42" i="55"/>
  <c r="I17" i="55" s="1"/>
  <c r="H44" i="55"/>
  <c r="E112" i="55"/>
  <c r="F112" i="55"/>
  <c r="E95" i="55"/>
  <c r="F95" i="55"/>
  <c r="F78" i="55"/>
  <c r="E78" i="55"/>
  <c r="F55" i="55"/>
  <c r="F23" i="55" s="1"/>
  <c r="E61" i="55"/>
  <c r="E27" i="55"/>
  <c r="E44" i="55"/>
  <c r="N112" i="53"/>
  <c r="O112" i="53"/>
  <c r="O95" i="53"/>
  <c r="N95" i="53"/>
  <c r="O19" i="53"/>
  <c r="O78" i="53"/>
  <c r="N19" i="53"/>
  <c r="N27" i="53" s="1"/>
  <c r="N78" i="53"/>
  <c r="O61" i="53"/>
  <c r="N61" i="53"/>
  <c r="O38" i="53"/>
  <c r="O21" i="53" s="1"/>
  <c r="O39" i="53"/>
  <c r="O23" i="53" s="1"/>
  <c r="N44" i="53"/>
  <c r="L36" i="51"/>
  <c r="L25" i="51" s="1"/>
  <c r="O36" i="51"/>
  <c r="O25" i="51" s="1"/>
  <c r="O70" i="52"/>
  <c r="O20" i="52" s="1"/>
  <c r="I40" i="53"/>
  <c r="I25" i="53" s="1"/>
  <c r="L108" i="49"/>
  <c r="L20" i="49" s="1"/>
  <c r="I106" i="51"/>
  <c r="I19" i="51" s="1"/>
  <c r="O73" i="51"/>
  <c r="O22" i="51" s="1"/>
  <c r="I70" i="52"/>
  <c r="I20" i="52" s="1"/>
  <c r="O109" i="52"/>
  <c r="O18" i="52" s="1"/>
  <c r="O52" i="52"/>
  <c r="O21" i="52" s="1"/>
  <c r="I36" i="53"/>
  <c r="I17" i="53" s="1"/>
  <c r="L107" i="53"/>
  <c r="L20" i="53" s="1"/>
  <c r="L109" i="53"/>
  <c r="L22" i="53" s="1"/>
  <c r="K112" i="53"/>
  <c r="K95" i="53"/>
  <c r="L95" i="53"/>
  <c r="L78" i="53"/>
  <c r="L19" i="53"/>
  <c r="K78" i="53"/>
  <c r="K19" i="53"/>
  <c r="K27" i="53" s="1"/>
  <c r="K61" i="53"/>
  <c r="L61" i="53"/>
  <c r="L39" i="53"/>
  <c r="L23" i="53" s="1"/>
  <c r="L40" i="53"/>
  <c r="L25" i="53" s="1"/>
  <c r="L38" i="53"/>
  <c r="L21" i="53" s="1"/>
  <c r="K44" i="53"/>
  <c r="I109" i="53"/>
  <c r="I22" i="53" s="1"/>
  <c r="H112" i="53"/>
  <c r="H95" i="53"/>
  <c r="I95" i="53"/>
  <c r="I70" i="53"/>
  <c r="I26" i="53" s="1"/>
  <c r="H78" i="53"/>
  <c r="H19" i="53"/>
  <c r="H27" i="53" s="1"/>
  <c r="I19" i="53"/>
  <c r="I61" i="53"/>
  <c r="H61" i="53"/>
  <c r="I39" i="53"/>
  <c r="I23" i="53" s="1"/>
  <c r="I37" i="53"/>
  <c r="I18" i="53" s="1"/>
  <c r="H44" i="53"/>
  <c r="F107" i="53"/>
  <c r="F20" i="53" s="1"/>
  <c r="F109" i="53"/>
  <c r="F22" i="53" s="1"/>
  <c r="E112" i="53"/>
  <c r="F95" i="53"/>
  <c r="E95" i="53"/>
  <c r="E78" i="53"/>
  <c r="E19" i="53"/>
  <c r="E27" i="53" s="1"/>
  <c r="F78" i="53"/>
  <c r="F19" i="53"/>
  <c r="E61" i="53"/>
  <c r="F61" i="53"/>
  <c r="F39" i="53"/>
  <c r="F23" i="53" s="1"/>
  <c r="F37" i="53"/>
  <c r="F18" i="53" s="1"/>
  <c r="F38" i="53"/>
  <c r="F21" i="53" s="1"/>
  <c r="E44" i="53"/>
  <c r="N95" i="52"/>
  <c r="O95" i="52"/>
  <c r="N78" i="52"/>
  <c r="N61" i="52"/>
  <c r="O44" i="52"/>
  <c r="N44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56" i="52"/>
  <c r="L25" i="52" s="1"/>
  <c r="K27" i="52"/>
  <c r="L44" i="52"/>
  <c r="K44" i="52"/>
  <c r="I110" i="52"/>
  <c r="I19" i="52" s="1"/>
  <c r="I109" i="52"/>
  <c r="I18" i="52" s="1"/>
  <c r="H112" i="52"/>
  <c r="H95" i="52"/>
  <c r="I95" i="52"/>
  <c r="H78" i="52"/>
  <c r="I55" i="52"/>
  <c r="I24" i="52" s="1"/>
  <c r="H27" i="52"/>
  <c r="I53" i="52"/>
  <c r="I22" i="52" s="1"/>
  <c r="H61" i="52"/>
  <c r="H44" i="52"/>
  <c r="I44" i="52"/>
  <c r="F110" i="52"/>
  <c r="F19" i="52" s="1"/>
  <c r="F107" i="52"/>
  <c r="F17" i="52" s="1"/>
  <c r="F109" i="52"/>
  <c r="F18" i="52" s="1"/>
  <c r="E112" i="52"/>
  <c r="F95" i="52"/>
  <c r="E95" i="52"/>
  <c r="F70" i="52"/>
  <c r="F20" i="52" s="1"/>
  <c r="E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E95" i="51"/>
  <c r="F95" i="51"/>
  <c r="F68" i="51"/>
  <c r="F70" i="51"/>
  <c r="F17" i="51" s="1"/>
  <c r="F71" i="51"/>
  <c r="F18" i="51" s="1"/>
  <c r="E61" i="51"/>
  <c r="F61" i="5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E61" i="49"/>
  <c r="E44" i="49"/>
  <c r="E17" i="49"/>
  <c r="E27" i="49" s="1"/>
  <c r="F44" i="49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88" i="47"/>
  <c r="O26" i="47" s="1"/>
  <c r="N78" i="47"/>
  <c r="N20" i="47"/>
  <c r="N27" i="47" s="1"/>
  <c r="O20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20" i="47"/>
  <c r="E78" i="47"/>
  <c r="E20" i="47"/>
  <c r="E27" i="47" s="1"/>
  <c r="E61" i="47"/>
  <c r="F61" i="47"/>
  <c r="F44" i="47"/>
  <c r="E44" i="47"/>
  <c r="N44" i="45"/>
  <c r="N17" i="45"/>
  <c r="O17" i="45"/>
  <c r="N61" i="45"/>
  <c r="O61" i="45"/>
  <c r="O1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O27" i="68" l="1"/>
  <c r="G11" i="68"/>
  <c r="O78" i="68"/>
  <c r="G7" i="68" s="1"/>
  <c r="G3" i="68"/>
  <c r="G11" i="66"/>
  <c r="G7" i="55"/>
  <c r="G5" i="56"/>
  <c r="I78" i="56"/>
  <c r="O44" i="55"/>
  <c r="G7" i="60"/>
  <c r="G11" i="60"/>
  <c r="G9" i="64"/>
  <c r="G5" i="64"/>
  <c r="G7" i="64"/>
  <c r="G7" i="62"/>
  <c r="G3" i="62"/>
  <c r="I61" i="52"/>
  <c r="I78" i="52"/>
  <c r="G9" i="62"/>
  <c r="L112" i="53"/>
  <c r="L112" i="56"/>
  <c r="O61" i="55"/>
  <c r="I78" i="53"/>
  <c r="O112" i="56"/>
  <c r="G5" i="60"/>
  <c r="G3" i="60"/>
  <c r="G9" i="58"/>
  <c r="G7" i="58"/>
  <c r="G3" i="58"/>
  <c r="G11" i="58"/>
  <c r="G5" i="58"/>
  <c r="N27" i="56"/>
  <c r="O27" i="56"/>
  <c r="L27" i="56"/>
  <c r="O44" i="45"/>
  <c r="O112" i="51"/>
  <c r="G3" i="47"/>
  <c r="G7" i="53"/>
  <c r="F61" i="55"/>
  <c r="F112" i="56"/>
  <c r="K27" i="56"/>
  <c r="G9" i="56"/>
  <c r="I112" i="56"/>
  <c r="G11" i="56"/>
  <c r="H27" i="56"/>
  <c r="I27" i="56"/>
  <c r="E27" i="56"/>
  <c r="F27" i="56"/>
  <c r="F78" i="56"/>
  <c r="G7" i="56" s="1"/>
  <c r="G3" i="56"/>
  <c r="O27" i="55"/>
  <c r="G5" i="51"/>
  <c r="F78" i="47"/>
  <c r="O78" i="47"/>
  <c r="G9" i="51"/>
  <c r="O44" i="51"/>
  <c r="F78" i="52"/>
  <c r="G9" i="52"/>
  <c r="I112" i="52"/>
  <c r="L61" i="52"/>
  <c r="G5" i="53"/>
  <c r="F44" i="55"/>
  <c r="F27" i="55"/>
  <c r="L44" i="45"/>
  <c r="G5" i="47"/>
  <c r="O95" i="44"/>
  <c r="O78" i="45"/>
  <c r="O95" i="47"/>
  <c r="G9" i="48"/>
  <c r="G3" i="49"/>
  <c r="G9" i="49"/>
  <c r="O78" i="52"/>
  <c r="L44" i="53"/>
  <c r="O44" i="53"/>
  <c r="G11" i="55"/>
  <c r="L44" i="55"/>
  <c r="L61" i="55"/>
  <c r="G5" i="55" s="1"/>
  <c r="L27" i="55"/>
  <c r="I61" i="55"/>
  <c r="I27" i="55"/>
  <c r="I44" i="55"/>
  <c r="G3" i="55" s="1"/>
  <c r="G9" i="55"/>
  <c r="O27" i="53"/>
  <c r="O27" i="52"/>
  <c r="I112" i="48"/>
  <c r="F112" i="51"/>
  <c r="F112" i="53"/>
  <c r="G11" i="53" s="1"/>
  <c r="O61" i="52"/>
  <c r="I44" i="53"/>
  <c r="I112" i="53"/>
  <c r="L27" i="53"/>
  <c r="I27" i="53"/>
  <c r="F44" i="53"/>
  <c r="G3" i="53" s="1"/>
  <c r="G9" i="53"/>
  <c r="F27" i="53"/>
  <c r="G7" i="52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G11" i="48" s="1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7" i="45" l="1"/>
  <c r="G9" i="43"/>
  <c r="G11" i="40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<sst xmlns="http://schemas.openxmlformats.org/spreadsheetml/2006/main" count="7733" uniqueCount="360">
  <si>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</si>
  <si>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</si>
  <si>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</si>
  <si>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</si>
  <si>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</si>
  <si>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</si>
  <si>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</si>
  <si>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</si>
  <si>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</si>
  <si>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</si>
  <si>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</si>
  <si>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</si>
  <si>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</si>
  <si>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</si>
  <si>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</si>
  <si>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</si>
  <si>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</si>
  <si>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</si>
  <si>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</si>
  <si>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</si>
  <si>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</si>
  <si>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</si>
  <si>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</si>
  <si>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</si>
  <si>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</si>
  <si>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</si>
  <si>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</si>
  <si>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</si>
  <si>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</si>
  <si>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</si>
  <si>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</si>
  <si>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</si>
  <si>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</si>
  <si>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</si>
  <si>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</si>
  <si>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</si>
  <si>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</si>
  <si>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</si>
  <si>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</si>
  <si>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</si>
  <si>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</si>
  <si>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</si>
  <si>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</si>
  <si>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</si>
  <si>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</si>
  <si>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</si>
  <si>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</si>
  <si>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</si>
  <si>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</si>
  <si>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</si>
  <si>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</si>
  <si>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</si>
  <si>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</si>
  <si>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</si>
  <si>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</si>
  <si>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</si>
  <si>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</si>
  <si>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</si>
  <si>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</si>
  <si>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</si>
  <si>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</si>
  <si>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</si>
  <si>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</si>
  <si>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</si>
  <si>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</si>
  <si>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</si>
  <si>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</si>
  <si>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</si>
  <si>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</si>
  <si>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</si>
  <si>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</si>
  <si>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</si>
  <si>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</si>
  <si>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</si>
  <si>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</si>
  <si>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</si>
  <si>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</si>
  <si>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</si>
  <si>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</si>
  <si>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</si>
  <si>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</si>
  <si>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</si>
  <si>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</si>
  <si>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</si>
  <si>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</si>
  <si>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</si>
  <si>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</si>
  <si>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</si>
  <si>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</si>
  <si>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</si>
  <si>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</si>
  <si>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</si>
  <si>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</si>
  <si>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</si>
  <si>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</si>
  <si>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</si>
  <si>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</si>
  <si>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코박토큰</t>
  </si>
  <si>
    <t>엘비알와이크레딧</t>
  </si>
  <si>
    <t>피르마체인</t>
  </si>
  <si>
    <t>옵저버</t>
  </si>
  <si>
    <t>메타디움</t>
  </si>
  <si>
    <t>썸씽</t>
  </si>
  <si>
    <t>퀴즈톡</t>
  </si>
  <si>
    <t>골렘</t>
  </si>
  <si>
    <t>비트코인캐시에이비씨</t>
  </si>
  <si>
    <t>스트라티스</t>
  </si>
  <si>
    <t>엠블</t>
  </si>
  <si>
    <t>세럼</t>
  </si>
  <si>
    <t>플레이댑</t>
  </si>
  <si>
    <t>마로</t>
  </si>
  <si>
    <t>헌트</t>
  </si>
  <si>
    <t>람다</t>
  </si>
  <si>
    <t>스와이프</t>
  </si>
  <si>
    <t>톤</t>
  </si>
  <si>
    <t>크립토닷컴체인</t>
  </si>
  <si>
    <t>저스트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</si>
  <si>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</si>
  <si>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</si>
  <si>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</si>
  <si>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</si>
  <si>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</si>
  <si>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</si>
  <si>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</si>
  <si>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</si>
  <si>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</si>
  <si>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</si>
  <si>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</si>
  <si>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</si>
  <si>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</si>
  <si>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</si>
  <si>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</si>
  <si>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</si>
  <si>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</si>
  <si>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</si>
  <si>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</si>
  <si>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</si>
  <si>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</si>
  <si>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</si>
  <si>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</si>
  <si>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</si>
  <si>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</si>
  <si>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</si>
  <si>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</si>
  <si>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</si>
  <si>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</si>
  <si>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</si>
  <si>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</si>
  <si>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</si>
  <si>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</si>
  <si>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</si>
  <si>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</si>
  <si>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센티넬프로토콜</t>
  </si>
  <si>
    <t>온톨로지가스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</si>
  <si>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</si>
  <si>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</si>
  <si>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</si>
  <si>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</si>
  <si>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</si>
  <si>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</si>
  <si>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</si>
  <si>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</si>
  <si>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</si>
  <si>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</si>
  <si>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</si>
  <si>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</si>
  <si>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</si>
  <si>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</si>
  <si>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</si>
  <si>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</si>
  <si>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</si>
  <si>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</si>
  <si>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</si>
  <si>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</si>
  <si>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</si>
  <si>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</si>
  <si>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</si>
  <si>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</si>
  <si>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</si>
  <si>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</si>
  <si>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</si>
  <si>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</si>
  <si>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</si>
  <si>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</si>
  <si>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</si>
  <si>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</si>
  <si>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</si>
  <si>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</si>
  <si>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</si>
  <si>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</si>
  <si>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</si>
  <si>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</si>
  <si>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</si>
  <si>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</si>
  <si>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</si>
  <si>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</si>
  <si>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</si>
  <si>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</si>
  <si>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</si>
  <si>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</si>
  <si>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</si>
  <si>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</si>
  <si>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</si>
  <si>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</si>
  <si>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</si>
  <si>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</si>
  <si>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</si>
  <si>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</si>
  <si>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</si>
  <si>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</si>
  <si>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</si>
  <si>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</si>
  <si>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</si>
  <si>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</si>
  <si>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</si>
  <si>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</si>
  <si>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</si>
  <si>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</si>
  <si>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</si>
  <si>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이더리움</t>
  </si>
  <si>
    <t>라이트코인</t>
  </si>
  <si>
    <t>이오스</t>
  </si>
  <si>
    <t>비트코인캐시</t>
  </si>
  <si>
    <t>체인링크</t>
  </si>
  <si>
    <t>휴먼스케이프</t>
  </si>
  <si>
    <t>파워렛저</t>
    <phoneticPr fontId="1" type="noConversion"/>
  </si>
  <si>
    <t>크립토닷컴체인</t>
    <phoneticPr fontId="1" type="noConversion"/>
  </si>
  <si>
    <t>KRW-STEEM</t>
  </si>
  <si>
    <t>아이콘</t>
  </si>
  <si>
    <t>KRW-ONT</t>
  </si>
  <si>
    <t>온톨로지</t>
  </si>
  <si>
    <t>가스</t>
  </si>
  <si>
    <t>KRW-SNT</t>
  </si>
  <si>
    <t>KRW-STORJ</t>
  </si>
  <si>
    <t>스토리지</t>
  </si>
  <si>
    <t>KRW-BAT</t>
  </si>
  <si>
    <t>베이직어텐션토큰</t>
  </si>
  <si>
    <t>KRW-BSV</t>
  </si>
  <si>
    <t>KRW-CRE</t>
  </si>
  <si>
    <t>KRW-SOLVE</t>
  </si>
  <si>
    <t>KRW-SC</t>
  </si>
  <si>
    <t>KRW-RFR</t>
  </si>
  <si>
    <t>KRW-AERGO</t>
  </si>
  <si>
    <t>코스모스</t>
  </si>
  <si>
    <t>KRW-TSHP</t>
  </si>
  <si>
    <t>KRW-MVL</t>
  </si>
  <si>
    <t>알파쿼크</t>
  </si>
  <si>
    <t>KRW-GLM</t>
  </si>
  <si>
    <t>KRW-OBSR</t>
  </si>
  <si>
    <t>KRW-SAND</t>
  </si>
  <si>
    <t>KRW-DOGE</t>
  </si>
  <si>
    <t>KRW-STRK</t>
  </si>
  <si>
    <t>KRW-STX</t>
  </si>
  <si>
    <t>KRW-LTC</t>
  </si>
  <si>
    <t>KRW-OMG</t>
  </si>
  <si>
    <t>KRW-XEM</t>
  </si>
  <si>
    <t>KRW-QTUM</t>
  </si>
  <si>
    <t>KRW-ARK</t>
  </si>
  <si>
    <t>아크</t>
  </si>
  <si>
    <t>KRW-REP</t>
  </si>
  <si>
    <t>어거</t>
  </si>
  <si>
    <t>KRW-SBD</t>
  </si>
  <si>
    <t>KRW-POWR</t>
  </si>
  <si>
    <t>KRW-IGNIS</t>
  </si>
  <si>
    <t>KRW-ZIL</t>
  </si>
  <si>
    <t>KRW-BCH</t>
  </si>
  <si>
    <t>KRW-IOTA</t>
  </si>
  <si>
    <t>KRW-TT</t>
  </si>
  <si>
    <t>KRW-WAXP</t>
  </si>
  <si>
    <t>밀크</t>
  </si>
  <si>
    <t>KRW-ORBS</t>
  </si>
  <si>
    <t>KRW-VET</t>
  </si>
  <si>
    <t>KRW-HIVE</t>
  </si>
  <si>
    <t>KRW-LINK</t>
  </si>
  <si>
    <t>KRW-XTZ</t>
  </si>
  <si>
    <t>테조스</t>
  </si>
  <si>
    <t>KRW-HUNT</t>
  </si>
  <si>
    <t>KRW-MARO</t>
  </si>
  <si>
    <t>KRW-PLA</t>
  </si>
  <si>
    <t>KRW-STRAX</t>
  </si>
  <si>
    <t>KRW-SSX</t>
  </si>
  <si>
    <t>오전 00:09</t>
    <phoneticPr fontId="1" type="noConversion"/>
  </si>
  <si>
    <t>KRW-ETH</t>
  </si>
  <si>
    <t>KRW-NEO</t>
  </si>
  <si>
    <t>KRW-MTL</t>
  </si>
  <si>
    <t>KRW-XRP</t>
  </si>
  <si>
    <t>KRW-ETC</t>
  </si>
  <si>
    <t>KRW-WAVES</t>
  </si>
  <si>
    <t>KRW-LSK</t>
  </si>
  <si>
    <t>리스크</t>
  </si>
  <si>
    <t>KRW-XLM</t>
  </si>
  <si>
    <t>KRW-ARDR</t>
  </si>
  <si>
    <t>KRW-KMD</t>
  </si>
  <si>
    <t>KRW-GRS</t>
  </si>
  <si>
    <t>KRW-EMC2</t>
  </si>
  <si>
    <t>KRW-ADA</t>
  </si>
  <si>
    <t>에이다</t>
  </si>
  <si>
    <t>KRW-BTG</t>
  </si>
  <si>
    <t>KRW-ICX</t>
  </si>
  <si>
    <t>KRW-EOS</t>
  </si>
  <si>
    <t>KRW-TRX</t>
  </si>
  <si>
    <t>KRW-POLY</t>
  </si>
  <si>
    <t>KRW-ZRX</t>
  </si>
  <si>
    <t>KRW-LOOM</t>
  </si>
  <si>
    <t>KRW-ADX</t>
  </si>
  <si>
    <t>애드엑스</t>
  </si>
  <si>
    <t>KRW-IOST</t>
  </si>
  <si>
    <t>KRW-DMT</t>
  </si>
  <si>
    <t>KRW-CVC</t>
  </si>
  <si>
    <t>KRW-IQ</t>
  </si>
  <si>
    <t>KRW-MFT</t>
  </si>
  <si>
    <t>KRW-ONG</t>
  </si>
  <si>
    <t>KRW-GAS</t>
  </si>
  <si>
    <t>KRW-UPP</t>
  </si>
  <si>
    <t>KRW-ELF</t>
  </si>
  <si>
    <t>KRW-KNC</t>
  </si>
  <si>
    <t>KRW-THETA</t>
  </si>
  <si>
    <t>KRW-EDR</t>
  </si>
  <si>
    <t>KRW-QKC</t>
  </si>
  <si>
    <t>KRW-BTT</t>
  </si>
  <si>
    <t>KRW-MOC</t>
  </si>
  <si>
    <t>KRW-ENJ</t>
  </si>
  <si>
    <t>KRW-TFUEL</t>
  </si>
  <si>
    <t>KRW-MANA</t>
  </si>
  <si>
    <t>KRW-ANKR</t>
  </si>
  <si>
    <t>KRW-ATOM</t>
  </si>
  <si>
    <t>KRW-MBL</t>
  </si>
  <si>
    <t>KRW-HBAR</t>
  </si>
  <si>
    <t>KRW-MED</t>
  </si>
  <si>
    <t>KRW-MLK</t>
  </si>
  <si>
    <t>KRW-STPT</t>
  </si>
  <si>
    <t>KRW-CHZ</t>
  </si>
  <si>
    <t>KRW-PXL</t>
  </si>
  <si>
    <t>KRW-STMX</t>
  </si>
  <si>
    <t>KRW-DKA</t>
  </si>
  <si>
    <t>KRW-KAVA</t>
  </si>
  <si>
    <t>KRW-AHT</t>
  </si>
  <si>
    <t>KRW-BORA</t>
  </si>
  <si>
    <t>KRW-JST</t>
  </si>
  <si>
    <t>KRW-CRO</t>
  </si>
  <si>
    <t>KRW-TON</t>
  </si>
  <si>
    <t>KRW-SXP</t>
  </si>
  <si>
    <t>KRW-LAMB</t>
  </si>
  <si>
    <t>KRW-DOT</t>
  </si>
  <si>
    <t>폴카닷</t>
  </si>
  <si>
    <t>KRW-SRM</t>
  </si>
  <si>
    <t>KRW-PCI</t>
  </si>
  <si>
    <t>페이코인</t>
  </si>
  <si>
    <t>KRW-AQT</t>
  </si>
  <si>
    <t>KRW-BCHA</t>
  </si>
  <si>
    <t>KRW-QTCON</t>
  </si>
  <si>
    <t>KRW-META</t>
  </si>
  <si>
    <t>KRW-FCT2</t>
  </si>
  <si>
    <t>KRW-LBC</t>
  </si>
  <si>
    <t>KRW-CBK</t>
  </si>
  <si>
    <t>KRW-HUM</t>
  </si>
  <si>
    <t>KRW-PUNDIX</t>
  </si>
  <si>
    <t>KRW-FLOW</t>
  </si>
  <si>
    <t>KRW-DAWN</t>
  </si>
  <si>
    <t>KRW-AXS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</si>
</sst>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01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69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1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1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1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1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1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1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1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1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1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1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1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1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1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1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1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1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1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1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1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1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1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1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1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1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1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1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1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1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2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2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2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2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2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2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2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2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2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2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2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2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2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2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2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2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2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2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2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2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2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2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2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2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2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2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2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2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2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2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13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13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13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13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13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13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13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13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13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13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13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13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13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13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13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13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13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13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13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13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13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13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13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13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13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13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13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13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13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4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4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4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6564" name="Button 4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14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6565" name="Button 5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14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6566" name="Button 6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14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6567" name="Button 7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14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6568" name="Button 8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14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6569" name="Button 9" hidden="1">
              <a:extLst>
                <a:ext uri="{63B3BB69-23CF-44E3-9099-C40C66FF867C}">
                  <a14:compatExt spid="_x0000_s66569"/>
                </a:ext>
                <a:ext uri="{FF2B5EF4-FFF2-40B4-BE49-F238E27FC236}">
                  <a16:creationId xmlns:a16="http://schemas.microsoft.com/office/drawing/2014/main" id="{00000000-0008-0000-1400-00000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6570" name="Button 10" hidden="1">
              <a:extLst>
                <a:ext uri="{63B3BB69-23CF-44E3-9099-C40C66FF867C}">
                  <a14:compatExt spid="_x0000_s66570"/>
                </a:ext>
                <a:ext uri="{FF2B5EF4-FFF2-40B4-BE49-F238E27FC236}">
                  <a16:creationId xmlns:a16="http://schemas.microsoft.com/office/drawing/2014/main" id="{00000000-0008-0000-1400-00000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6571" name="Button 11" hidden="1">
              <a:extLst>
                <a:ext uri="{63B3BB69-23CF-44E3-9099-C40C66FF867C}">
                  <a14:compatExt spid="_x0000_s66571"/>
                </a:ext>
                <a:ext uri="{FF2B5EF4-FFF2-40B4-BE49-F238E27FC236}">
                  <a16:creationId xmlns:a16="http://schemas.microsoft.com/office/drawing/2014/main" id="{00000000-0008-0000-1400-00000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6572" name="Button 12" hidden="1">
              <a:extLst>
                <a:ext uri="{63B3BB69-23CF-44E3-9099-C40C66FF867C}">
                  <a14:compatExt spid="_x0000_s66572"/>
                </a:ext>
                <a:ext uri="{FF2B5EF4-FFF2-40B4-BE49-F238E27FC236}">
                  <a16:creationId xmlns:a16="http://schemas.microsoft.com/office/drawing/2014/main" id="{00000000-0008-0000-1400-00000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6573" name="Button 13" hidden="1">
              <a:extLst>
                <a:ext uri="{63B3BB69-23CF-44E3-9099-C40C66FF867C}">
                  <a14:compatExt spid="_x0000_s66573"/>
                </a:ext>
                <a:ext uri="{FF2B5EF4-FFF2-40B4-BE49-F238E27FC236}">
                  <a16:creationId xmlns:a16="http://schemas.microsoft.com/office/drawing/2014/main" id="{00000000-0008-0000-1400-00000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6574" name="Button 14" hidden="1">
              <a:extLst>
                <a:ext uri="{63B3BB69-23CF-44E3-9099-C40C66FF867C}">
                  <a14:compatExt spid="_x0000_s66574"/>
                </a:ext>
                <a:ext uri="{FF2B5EF4-FFF2-40B4-BE49-F238E27FC236}">
                  <a16:creationId xmlns:a16="http://schemas.microsoft.com/office/drawing/2014/main" id="{00000000-0008-0000-1400-00000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6575" name="Button 15" hidden="1">
              <a:extLst>
                <a:ext uri="{63B3BB69-23CF-44E3-9099-C40C66FF867C}">
                  <a14:compatExt spid="_x0000_s66575"/>
                </a:ext>
                <a:ext uri="{FF2B5EF4-FFF2-40B4-BE49-F238E27FC236}">
                  <a16:creationId xmlns:a16="http://schemas.microsoft.com/office/drawing/2014/main" id="{00000000-0008-0000-1400-00000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6576" name="Button 16" hidden="1">
              <a:extLst>
                <a:ext uri="{63B3BB69-23CF-44E3-9099-C40C66FF867C}">
                  <a14:compatExt spid="_x0000_s66576"/>
                </a:ext>
                <a:ext uri="{FF2B5EF4-FFF2-40B4-BE49-F238E27FC236}">
                  <a16:creationId xmlns:a16="http://schemas.microsoft.com/office/drawing/2014/main" id="{00000000-0008-0000-1400-00001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6577" name="Button 17" hidden="1">
              <a:extLst>
                <a:ext uri="{63B3BB69-23CF-44E3-9099-C40C66FF867C}">
                  <a14:compatExt spid="_x0000_s66577"/>
                </a:ext>
                <a:ext uri="{FF2B5EF4-FFF2-40B4-BE49-F238E27FC236}">
                  <a16:creationId xmlns:a16="http://schemas.microsoft.com/office/drawing/2014/main" id="{00000000-0008-0000-1400-00001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6578" name="Button 18" hidden="1">
              <a:extLst>
                <a:ext uri="{63B3BB69-23CF-44E3-9099-C40C66FF867C}">
                  <a14:compatExt spid="_x0000_s66578"/>
                </a:ext>
                <a:ext uri="{FF2B5EF4-FFF2-40B4-BE49-F238E27FC236}">
                  <a16:creationId xmlns:a16="http://schemas.microsoft.com/office/drawing/2014/main" id="{00000000-0008-0000-1400-00001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6579" name="Button 19" hidden="1">
              <a:extLst>
                <a:ext uri="{63B3BB69-23CF-44E3-9099-C40C66FF867C}">
                  <a14:compatExt spid="_x0000_s66579"/>
                </a:ext>
                <a:ext uri="{FF2B5EF4-FFF2-40B4-BE49-F238E27FC236}">
                  <a16:creationId xmlns:a16="http://schemas.microsoft.com/office/drawing/2014/main" id="{00000000-0008-0000-1400-00001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6580" name="Button 20" hidden="1">
              <a:extLst>
                <a:ext uri="{63B3BB69-23CF-44E3-9099-C40C66FF867C}">
                  <a14:compatExt spid="_x0000_s66580"/>
                </a:ext>
                <a:ext uri="{FF2B5EF4-FFF2-40B4-BE49-F238E27FC236}">
                  <a16:creationId xmlns:a16="http://schemas.microsoft.com/office/drawing/2014/main" id="{00000000-0008-0000-1400-00001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6581" name="Button 21" hidden="1">
              <a:extLst>
                <a:ext uri="{63B3BB69-23CF-44E3-9099-C40C66FF867C}">
                  <a14:compatExt spid="_x0000_s66581"/>
                </a:ext>
                <a:ext uri="{FF2B5EF4-FFF2-40B4-BE49-F238E27FC236}">
                  <a16:creationId xmlns:a16="http://schemas.microsoft.com/office/drawing/2014/main" id="{00000000-0008-0000-1400-00001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6582" name="Button 22" hidden="1">
              <a:extLst>
                <a:ext uri="{63B3BB69-23CF-44E3-9099-C40C66FF867C}">
                  <a14:compatExt spid="_x0000_s66582"/>
                </a:ext>
                <a:ext uri="{FF2B5EF4-FFF2-40B4-BE49-F238E27FC236}">
                  <a16:creationId xmlns:a16="http://schemas.microsoft.com/office/drawing/2014/main" id="{00000000-0008-0000-1400-00001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6583" name="Button 23" hidden="1">
              <a:extLst>
                <a:ext uri="{63B3BB69-23CF-44E3-9099-C40C66FF867C}">
                  <a14:compatExt spid="_x0000_s66583"/>
                </a:ext>
                <a:ext uri="{FF2B5EF4-FFF2-40B4-BE49-F238E27FC236}">
                  <a16:creationId xmlns:a16="http://schemas.microsoft.com/office/drawing/2014/main" id="{00000000-0008-0000-1400-00001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6584" name="Button 24" hidden="1">
              <a:extLst>
                <a:ext uri="{63B3BB69-23CF-44E3-9099-C40C66FF867C}">
                  <a14:compatExt spid="_x0000_s66584"/>
                </a:ext>
                <a:ext uri="{FF2B5EF4-FFF2-40B4-BE49-F238E27FC236}">
                  <a16:creationId xmlns:a16="http://schemas.microsoft.com/office/drawing/2014/main" id="{00000000-0008-0000-1400-00001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6585" name="Button 25" hidden="1">
              <a:extLst>
                <a:ext uri="{63B3BB69-23CF-44E3-9099-C40C66FF867C}">
                  <a14:compatExt spid="_x0000_s66585"/>
                </a:ext>
                <a:ext uri="{FF2B5EF4-FFF2-40B4-BE49-F238E27FC236}">
                  <a16:creationId xmlns:a16="http://schemas.microsoft.com/office/drawing/2014/main" id="{00000000-0008-0000-1400-00001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6586" name="Button 26" hidden="1">
              <a:extLst>
                <a:ext uri="{63B3BB69-23CF-44E3-9099-C40C66FF867C}">
                  <a14:compatExt spid="_x0000_s66586"/>
                </a:ext>
                <a:ext uri="{FF2B5EF4-FFF2-40B4-BE49-F238E27FC236}">
                  <a16:creationId xmlns:a16="http://schemas.microsoft.com/office/drawing/2014/main" id="{00000000-0008-0000-1400-00001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6587" name="Button 27" hidden="1">
              <a:extLst>
                <a:ext uri="{63B3BB69-23CF-44E3-9099-C40C66FF867C}">
                  <a14:compatExt spid="_x0000_s66587"/>
                </a:ext>
                <a:ext uri="{FF2B5EF4-FFF2-40B4-BE49-F238E27FC236}">
                  <a16:creationId xmlns:a16="http://schemas.microsoft.com/office/drawing/2014/main" id="{00000000-0008-0000-1400-00001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6588" name="Button 28" hidden="1">
              <a:extLst>
                <a:ext uri="{63B3BB69-23CF-44E3-9099-C40C66FF867C}">
                  <a14:compatExt spid="_x0000_s66588"/>
                </a:ext>
                <a:ext uri="{FF2B5EF4-FFF2-40B4-BE49-F238E27FC236}">
                  <a16:creationId xmlns:a16="http://schemas.microsoft.com/office/drawing/2014/main" id="{00000000-0008-0000-1400-00001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6589" name="Button 29" hidden="1">
              <a:extLst>
                <a:ext uri="{63B3BB69-23CF-44E3-9099-C40C66FF867C}">
                  <a14:compatExt spid="_x0000_s66589"/>
                </a:ext>
                <a:ext uri="{FF2B5EF4-FFF2-40B4-BE49-F238E27FC236}">
                  <a16:creationId xmlns:a16="http://schemas.microsoft.com/office/drawing/2014/main" id="{00000000-0008-0000-1400-00001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6590" name="Button 30" hidden="1">
              <a:extLst>
                <a:ext uri="{63B3BB69-23CF-44E3-9099-C40C66FF867C}">
                  <a14:compatExt spid="_x0000_s66590"/>
                </a:ext>
                <a:ext uri="{FF2B5EF4-FFF2-40B4-BE49-F238E27FC236}">
                  <a16:creationId xmlns:a16="http://schemas.microsoft.com/office/drawing/2014/main" id="{00000000-0008-0000-1400-00001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6591" name="Button 31" hidden="1">
              <a:extLst>
                <a:ext uri="{63B3BB69-23CF-44E3-9099-C40C66FF867C}">
                  <a14:compatExt spid="_x0000_s66591"/>
                </a:ext>
                <a:ext uri="{FF2B5EF4-FFF2-40B4-BE49-F238E27FC236}">
                  <a16:creationId xmlns:a16="http://schemas.microsoft.com/office/drawing/2014/main" id="{00000000-0008-0000-1400-00001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6592" name="Button 32" hidden="1">
              <a:extLst>
                <a:ext uri="{63B3BB69-23CF-44E3-9099-C40C66FF867C}">
                  <a14:compatExt spid="_x0000_s66592"/>
                </a:ext>
                <a:ext uri="{FF2B5EF4-FFF2-40B4-BE49-F238E27FC236}">
                  <a16:creationId xmlns:a16="http://schemas.microsoft.com/office/drawing/2014/main" id="{00000000-0008-0000-1400-00002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6593" name="Button 33" hidden="1">
              <a:extLst>
                <a:ext uri="{63B3BB69-23CF-44E3-9099-C40C66FF867C}">
                  <a14:compatExt spid="_x0000_s66593"/>
                </a:ext>
                <a:ext uri="{FF2B5EF4-FFF2-40B4-BE49-F238E27FC236}">
                  <a16:creationId xmlns:a16="http://schemas.microsoft.com/office/drawing/2014/main" id="{00000000-0008-0000-1400-00002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6594" name="Button 34" hidden="1">
              <a:extLst>
                <a:ext uri="{63B3BB69-23CF-44E3-9099-C40C66FF867C}">
                  <a14:compatExt spid="_x0000_s66594"/>
                </a:ext>
                <a:ext uri="{FF2B5EF4-FFF2-40B4-BE49-F238E27FC236}">
                  <a16:creationId xmlns:a16="http://schemas.microsoft.com/office/drawing/2014/main" id="{00000000-0008-0000-1400-00002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6595" name="Button 35" hidden="1">
              <a:extLst>
                <a:ext uri="{63B3BB69-23CF-44E3-9099-C40C66FF867C}">
                  <a14:compatExt spid="_x0000_s66595"/>
                </a:ext>
                <a:ext uri="{FF2B5EF4-FFF2-40B4-BE49-F238E27FC236}">
                  <a16:creationId xmlns:a16="http://schemas.microsoft.com/office/drawing/2014/main" id="{00000000-0008-0000-1400-00002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6596" name="Button 36" hidden="1">
              <a:extLst>
                <a:ext uri="{63B3BB69-23CF-44E3-9099-C40C66FF867C}">
                  <a14:compatExt spid="_x0000_s66596"/>
                </a:ext>
                <a:ext uri="{FF2B5EF4-FFF2-40B4-BE49-F238E27FC236}">
                  <a16:creationId xmlns:a16="http://schemas.microsoft.com/office/drawing/2014/main" id="{00000000-0008-0000-1400-00002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5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15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15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15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15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15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15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15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15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15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15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15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9645" name="Button 13" hidden="1">
              <a:extLst>
                <a:ext uri="{63B3BB69-23CF-44E3-9099-C40C66FF867C}">
                  <a14:compatExt spid="_x0000_s69645"/>
                </a:ext>
                <a:ext uri="{FF2B5EF4-FFF2-40B4-BE49-F238E27FC236}">
                  <a16:creationId xmlns:a16="http://schemas.microsoft.com/office/drawing/2014/main" id="{00000000-0008-0000-1500-00000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9646" name="Button 14" hidden="1">
              <a:extLst>
                <a:ext uri="{63B3BB69-23CF-44E3-9099-C40C66FF867C}">
                  <a14:compatExt spid="_x0000_s69646"/>
                </a:ext>
                <a:ext uri="{FF2B5EF4-FFF2-40B4-BE49-F238E27FC236}">
                  <a16:creationId xmlns:a16="http://schemas.microsoft.com/office/drawing/2014/main" id="{00000000-0008-0000-1500-00000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9647" name="Button 15" hidden="1">
              <a:extLst>
                <a:ext uri="{63B3BB69-23CF-44E3-9099-C40C66FF867C}">
                  <a14:compatExt spid="_x0000_s69647"/>
                </a:ext>
                <a:ext uri="{FF2B5EF4-FFF2-40B4-BE49-F238E27FC236}">
                  <a16:creationId xmlns:a16="http://schemas.microsoft.com/office/drawing/2014/main" id="{00000000-0008-0000-1500-00000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9648" name="Button 16" hidden="1">
              <a:extLst>
                <a:ext uri="{63B3BB69-23CF-44E3-9099-C40C66FF867C}">
                  <a14:compatExt spid="_x0000_s69648"/>
                </a:ext>
                <a:ext uri="{FF2B5EF4-FFF2-40B4-BE49-F238E27FC236}">
                  <a16:creationId xmlns:a16="http://schemas.microsoft.com/office/drawing/2014/main" id="{00000000-0008-0000-1500-00001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9649" name="Button 17" hidden="1">
              <a:extLst>
                <a:ext uri="{63B3BB69-23CF-44E3-9099-C40C66FF867C}">
                  <a14:compatExt spid="_x0000_s69649"/>
                </a:ext>
                <a:ext uri="{FF2B5EF4-FFF2-40B4-BE49-F238E27FC236}">
                  <a16:creationId xmlns:a16="http://schemas.microsoft.com/office/drawing/2014/main" id="{00000000-0008-0000-1500-00001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9650" name="Button 18" hidden="1">
              <a:extLst>
                <a:ext uri="{63B3BB69-23CF-44E3-9099-C40C66FF867C}">
                  <a14:compatExt spid="_x0000_s69650"/>
                </a:ext>
                <a:ext uri="{FF2B5EF4-FFF2-40B4-BE49-F238E27FC236}">
                  <a16:creationId xmlns:a16="http://schemas.microsoft.com/office/drawing/2014/main" id="{00000000-0008-0000-1500-00001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9651" name="Button 19" hidden="1">
              <a:extLst>
                <a:ext uri="{63B3BB69-23CF-44E3-9099-C40C66FF867C}">
                  <a14:compatExt spid="_x0000_s69651"/>
                </a:ext>
                <a:ext uri="{FF2B5EF4-FFF2-40B4-BE49-F238E27FC236}">
                  <a16:creationId xmlns:a16="http://schemas.microsoft.com/office/drawing/2014/main" id="{00000000-0008-0000-1500-00001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9652" name="Button 20" hidden="1">
              <a:extLst>
                <a:ext uri="{63B3BB69-23CF-44E3-9099-C40C66FF867C}">
                  <a14:compatExt spid="_x0000_s69652"/>
                </a:ext>
                <a:ext uri="{FF2B5EF4-FFF2-40B4-BE49-F238E27FC236}">
                  <a16:creationId xmlns:a16="http://schemas.microsoft.com/office/drawing/2014/main" id="{00000000-0008-0000-1500-00001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9653" name="Button 21" hidden="1">
              <a:extLst>
                <a:ext uri="{63B3BB69-23CF-44E3-9099-C40C66FF867C}">
                  <a14:compatExt spid="_x0000_s69653"/>
                </a:ext>
                <a:ext uri="{FF2B5EF4-FFF2-40B4-BE49-F238E27FC236}">
                  <a16:creationId xmlns:a16="http://schemas.microsoft.com/office/drawing/2014/main" id="{00000000-0008-0000-1500-00001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9654" name="Button 22" hidden="1">
              <a:extLst>
                <a:ext uri="{63B3BB69-23CF-44E3-9099-C40C66FF867C}">
                  <a14:compatExt spid="_x0000_s69654"/>
                </a:ext>
                <a:ext uri="{FF2B5EF4-FFF2-40B4-BE49-F238E27FC236}">
                  <a16:creationId xmlns:a16="http://schemas.microsoft.com/office/drawing/2014/main" id="{00000000-0008-0000-1500-00001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9655" name="Button 23" hidden="1">
              <a:extLst>
                <a:ext uri="{63B3BB69-23CF-44E3-9099-C40C66FF867C}">
                  <a14:compatExt spid="_x0000_s69655"/>
                </a:ext>
                <a:ext uri="{FF2B5EF4-FFF2-40B4-BE49-F238E27FC236}">
                  <a16:creationId xmlns:a16="http://schemas.microsoft.com/office/drawing/2014/main" id="{00000000-0008-0000-1500-00001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9656" name="Button 24" hidden="1">
              <a:extLst>
                <a:ext uri="{63B3BB69-23CF-44E3-9099-C40C66FF867C}">
                  <a14:compatExt spid="_x0000_s69656"/>
                </a:ext>
                <a:ext uri="{FF2B5EF4-FFF2-40B4-BE49-F238E27FC236}">
                  <a16:creationId xmlns:a16="http://schemas.microsoft.com/office/drawing/2014/main" id="{00000000-0008-0000-1500-00001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9657" name="Button 25" hidden="1">
              <a:extLst>
                <a:ext uri="{63B3BB69-23CF-44E3-9099-C40C66FF867C}">
                  <a14:compatExt spid="_x0000_s69657"/>
                </a:ext>
                <a:ext uri="{FF2B5EF4-FFF2-40B4-BE49-F238E27FC236}">
                  <a16:creationId xmlns:a16="http://schemas.microsoft.com/office/drawing/2014/main" id="{00000000-0008-0000-1500-00001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9658" name="Button 26" hidden="1">
              <a:extLst>
                <a:ext uri="{63B3BB69-23CF-44E3-9099-C40C66FF867C}">
                  <a14:compatExt spid="_x0000_s69658"/>
                </a:ext>
                <a:ext uri="{FF2B5EF4-FFF2-40B4-BE49-F238E27FC236}">
                  <a16:creationId xmlns:a16="http://schemas.microsoft.com/office/drawing/2014/main" id="{00000000-0008-0000-1500-00001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9659" name="Button 27" hidden="1">
              <a:extLst>
                <a:ext uri="{63B3BB69-23CF-44E3-9099-C40C66FF867C}">
                  <a14:compatExt spid="_x0000_s69659"/>
                </a:ext>
                <a:ext uri="{FF2B5EF4-FFF2-40B4-BE49-F238E27FC236}">
                  <a16:creationId xmlns:a16="http://schemas.microsoft.com/office/drawing/2014/main" id="{00000000-0008-0000-1500-00001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9660" name="Button 28" hidden="1">
              <a:extLst>
                <a:ext uri="{63B3BB69-23CF-44E3-9099-C40C66FF867C}">
                  <a14:compatExt spid="_x0000_s69660"/>
                </a:ext>
                <a:ext uri="{FF2B5EF4-FFF2-40B4-BE49-F238E27FC236}">
                  <a16:creationId xmlns:a16="http://schemas.microsoft.com/office/drawing/2014/main" id="{00000000-0008-0000-1500-00001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9661" name="Button 29" hidden="1">
              <a:extLst>
                <a:ext uri="{63B3BB69-23CF-44E3-9099-C40C66FF867C}">
                  <a14:compatExt spid="_x0000_s69661"/>
                </a:ext>
                <a:ext uri="{FF2B5EF4-FFF2-40B4-BE49-F238E27FC236}">
                  <a16:creationId xmlns:a16="http://schemas.microsoft.com/office/drawing/2014/main" id="{00000000-0008-0000-1500-00001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9662" name="Button 30" hidden="1">
              <a:extLst>
                <a:ext uri="{63B3BB69-23CF-44E3-9099-C40C66FF867C}">
                  <a14:compatExt spid="_x0000_s69662"/>
                </a:ext>
                <a:ext uri="{FF2B5EF4-FFF2-40B4-BE49-F238E27FC236}">
                  <a16:creationId xmlns:a16="http://schemas.microsoft.com/office/drawing/2014/main" id="{00000000-0008-0000-1500-00001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9663" name="Button 31" hidden="1">
              <a:extLst>
                <a:ext uri="{63B3BB69-23CF-44E3-9099-C40C66FF867C}">
                  <a14:compatExt spid="_x0000_s69663"/>
                </a:ext>
                <a:ext uri="{FF2B5EF4-FFF2-40B4-BE49-F238E27FC236}">
                  <a16:creationId xmlns:a16="http://schemas.microsoft.com/office/drawing/2014/main" id="{00000000-0008-0000-1500-00001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9664" name="Button 32" hidden="1">
              <a:extLst>
                <a:ext uri="{63B3BB69-23CF-44E3-9099-C40C66FF867C}">
                  <a14:compatExt spid="_x0000_s69664"/>
                </a:ext>
                <a:ext uri="{FF2B5EF4-FFF2-40B4-BE49-F238E27FC236}">
                  <a16:creationId xmlns:a16="http://schemas.microsoft.com/office/drawing/2014/main" id="{00000000-0008-0000-1500-00002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9665" name="Button 33" hidden="1">
              <a:extLst>
                <a:ext uri="{63B3BB69-23CF-44E3-9099-C40C66FF867C}">
                  <a14:compatExt spid="_x0000_s69665"/>
                </a:ext>
                <a:ext uri="{FF2B5EF4-FFF2-40B4-BE49-F238E27FC236}">
                  <a16:creationId xmlns:a16="http://schemas.microsoft.com/office/drawing/2014/main" id="{00000000-0008-0000-1500-00002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9666" name="Button 34" hidden="1">
              <a:extLst>
                <a:ext uri="{63B3BB69-23CF-44E3-9099-C40C66FF867C}">
                  <a14:compatExt spid="_x0000_s69666"/>
                </a:ext>
                <a:ext uri="{FF2B5EF4-FFF2-40B4-BE49-F238E27FC236}">
                  <a16:creationId xmlns:a16="http://schemas.microsoft.com/office/drawing/2014/main" id="{00000000-0008-0000-1500-00002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9667" name="Button 35" hidden="1">
              <a:extLst>
                <a:ext uri="{63B3BB69-23CF-44E3-9099-C40C66FF867C}">
                  <a14:compatExt spid="_x0000_s69667"/>
                </a:ext>
                <a:ext uri="{FF2B5EF4-FFF2-40B4-BE49-F238E27FC236}">
                  <a16:creationId xmlns:a16="http://schemas.microsoft.com/office/drawing/2014/main" id="{00000000-0008-0000-1500-00002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9668" name="Button 36" hidden="1">
              <a:extLst>
                <a:ext uri="{63B3BB69-23CF-44E3-9099-C40C66FF867C}">
                  <a14:compatExt spid="_x0000_s69668"/>
                </a:ext>
                <a:ext uri="{FF2B5EF4-FFF2-40B4-BE49-F238E27FC236}">
                  <a16:creationId xmlns:a16="http://schemas.microsoft.com/office/drawing/2014/main" id="{00000000-0008-0000-1500-00002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6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6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16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6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16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16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16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16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16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16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16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16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2717" name="Button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16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2718" name="Button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16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2719" name="Button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16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2720" name="Button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16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2721" name="Button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16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2722" name="Button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16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2723" name="Button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16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2724" name="Button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16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2725" name="Button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16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2726" name="Button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16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2727" name="Button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16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2728" name="Button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16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2729" name="Button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16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2730" name="Button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16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2731" name="Button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16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2732" name="Button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16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2733" name="Button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16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2734" name="Button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16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2735" name="Button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16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2736" name="Button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16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2737" name="Button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16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2738" name="Button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16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2739" name="Button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16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2740" name="Button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16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17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17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17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17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17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17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17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17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17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17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17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17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5789" name="Button 13" hidden="1">
              <a:extLst>
                <a:ext uri="{63B3BB69-23CF-44E3-9099-C40C66FF867C}">
                  <a14:compatExt spid="_x0000_s75789"/>
                </a:ext>
                <a:ext uri="{FF2B5EF4-FFF2-40B4-BE49-F238E27FC236}">
                  <a16:creationId xmlns:a16="http://schemas.microsoft.com/office/drawing/2014/main" id="{00000000-0008-0000-1700-00000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5790" name="Button 14" hidden="1">
              <a:extLst>
                <a:ext uri="{63B3BB69-23CF-44E3-9099-C40C66FF867C}">
                  <a14:compatExt spid="_x0000_s75790"/>
                </a:ext>
                <a:ext uri="{FF2B5EF4-FFF2-40B4-BE49-F238E27FC236}">
                  <a16:creationId xmlns:a16="http://schemas.microsoft.com/office/drawing/2014/main" id="{00000000-0008-0000-1700-00000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5791" name="Button 15" hidden="1">
              <a:extLst>
                <a:ext uri="{63B3BB69-23CF-44E3-9099-C40C66FF867C}">
                  <a14:compatExt spid="_x0000_s75791"/>
                </a:ext>
                <a:ext uri="{FF2B5EF4-FFF2-40B4-BE49-F238E27FC236}">
                  <a16:creationId xmlns:a16="http://schemas.microsoft.com/office/drawing/2014/main" id="{00000000-0008-0000-1700-00000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5792" name="Button 16" hidden="1">
              <a:extLst>
                <a:ext uri="{63B3BB69-23CF-44E3-9099-C40C66FF867C}">
                  <a14:compatExt spid="_x0000_s75792"/>
                </a:ext>
                <a:ext uri="{FF2B5EF4-FFF2-40B4-BE49-F238E27FC236}">
                  <a16:creationId xmlns:a16="http://schemas.microsoft.com/office/drawing/2014/main" id="{00000000-0008-0000-1700-00001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5793" name="Button 17" hidden="1">
              <a:extLst>
                <a:ext uri="{63B3BB69-23CF-44E3-9099-C40C66FF867C}">
                  <a14:compatExt spid="_x0000_s75793"/>
                </a:ext>
                <a:ext uri="{FF2B5EF4-FFF2-40B4-BE49-F238E27FC236}">
                  <a16:creationId xmlns:a16="http://schemas.microsoft.com/office/drawing/2014/main" id="{00000000-0008-0000-1700-00001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5794" name="Button 18" hidden="1">
              <a:extLst>
                <a:ext uri="{63B3BB69-23CF-44E3-9099-C40C66FF867C}">
                  <a14:compatExt spid="_x0000_s75794"/>
                </a:ext>
                <a:ext uri="{FF2B5EF4-FFF2-40B4-BE49-F238E27FC236}">
                  <a16:creationId xmlns:a16="http://schemas.microsoft.com/office/drawing/2014/main" id="{00000000-0008-0000-1700-00001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5795" name="Button 19" hidden="1">
              <a:extLst>
                <a:ext uri="{63B3BB69-23CF-44E3-9099-C40C66FF867C}">
                  <a14:compatExt spid="_x0000_s75795"/>
                </a:ext>
                <a:ext uri="{FF2B5EF4-FFF2-40B4-BE49-F238E27FC236}">
                  <a16:creationId xmlns:a16="http://schemas.microsoft.com/office/drawing/2014/main" id="{00000000-0008-0000-1700-00001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5796" name="Button 20" hidden="1">
              <a:extLst>
                <a:ext uri="{63B3BB69-23CF-44E3-9099-C40C66FF867C}">
                  <a14:compatExt spid="_x0000_s75796"/>
                </a:ext>
                <a:ext uri="{FF2B5EF4-FFF2-40B4-BE49-F238E27FC236}">
                  <a16:creationId xmlns:a16="http://schemas.microsoft.com/office/drawing/2014/main" id="{00000000-0008-0000-1700-00001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5797" name="Button 21" hidden="1">
              <a:extLst>
                <a:ext uri="{63B3BB69-23CF-44E3-9099-C40C66FF867C}">
                  <a14:compatExt spid="_x0000_s75797"/>
                </a:ext>
                <a:ext uri="{FF2B5EF4-FFF2-40B4-BE49-F238E27FC236}">
                  <a16:creationId xmlns:a16="http://schemas.microsoft.com/office/drawing/2014/main" id="{00000000-0008-0000-1700-00001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5798" name="Button 22" hidden="1">
              <a:extLst>
                <a:ext uri="{63B3BB69-23CF-44E3-9099-C40C66FF867C}">
                  <a14:compatExt spid="_x0000_s75798"/>
                </a:ext>
                <a:ext uri="{FF2B5EF4-FFF2-40B4-BE49-F238E27FC236}">
                  <a16:creationId xmlns:a16="http://schemas.microsoft.com/office/drawing/2014/main" id="{00000000-0008-0000-1700-00001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5799" name="Button 23" hidden="1">
              <a:extLst>
                <a:ext uri="{63B3BB69-23CF-44E3-9099-C40C66FF867C}">
                  <a14:compatExt spid="_x0000_s75799"/>
                </a:ext>
                <a:ext uri="{FF2B5EF4-FFF2-40B4-BE49-F238E27FC236}">
                  <a16:creationId xmlns:a16="http://schemas.microsoft.com/office/drawing/2014/main" id="{00000000-0008-0000-1700-00001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5800" name="Button 24" hidden="1">
              <a:extLst>
                <a:ext uri="{63B3BB69-23CF-44E3-9099-C40C66FF867C}">
                  <a14:compatExt spid="_x0000_s75800"/>
                </a:ext>
                <a:ext uri="{FF2B5EF4-FFF2-40B4-BE49-F238E27FC236}">
                  <a16:creationId xmlns:a16="http://schemas.microsoft.com/office/drawing/2014/main" id="{00000000-0008-0000-1700-00001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5801" name="Button 25" hidden="1">
              <a:extLst>
                <a:ext uri="{63B3BB69-23CF-44E3-9099-C40C66FF867C}">
                  <a14:compatExt spid="_x0000_s75801"/>
                </a:ext>
                <a:ext uri="{FF2B5EF4-FFF2-40B4-BE49-F238E27FC236}">
                  <a16:creationId xmlns:a16="http://schemas.microsoft.com/office/drawing/2014/main" id="{00000000-0008-0000-1700-00001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5802" name="Button 26" hidden="1">
              <a:extLst>
                <a:ext uri="{63B3BB69-23CF-44E3-9099-C40C66FF867C}">
                  <a14:compatExt spid="_x0000_s75802"/>
                </a:ext>
                <a:ext uri="{FF2B5EF4-FFF2-40B4-BE49-F238E27FC236}">
                  <a16:creationId xmlns:a16="http://schemas.microsoft.com/office/drawing/2014/main" id="{00000000-0008-0000-1700-00001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5803" name="Button 27" hidden="1">
              <a:extLst>
                <a:ext uri="{63B3BB69-23CF-44E3-9099-C40C66FF867C}">
                  <a14:compatExt spid="_x0000_s75803"/>
                </a:ext>
                <a:ext uri="{FF2B5EF4-FFF2-40B4-BE49-F238E27FC236}">
                  <a16:creationId xmlns:a16="http://schemas.microsoft.com/office/drawing/2014/main" id="{00000000-0008-0000-1700-00001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5804" name="Button 28" hidden="1">
              <a:extLst>
                <a:ext uri="{63B3BB69-23CF-44E3-9099-C40C66FF867C}">
                  <a14:compatExt spid="_x0000_s75804"/>
                </a:ext>
                <a:ext uri="{FF2B5EF4-FFF2-40B4-BE49-F238E27FC236}">
                  <a16:creationId xmlns:a16="http://schemas.microsoft.com/office/drawing/2014/main" id="{00000000-0008-0000-1700-00001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5805" name="Button 29" hidden="1">
              <a:extLst>
                <a:ext uri="{63B3BB69-23CF-44E3-9099-C40C66FF867C}">
                  <a14:compatExt spid="_x0000_s75805"/>
                </a:ext>
                <a:ext uri="{FF2B5EF4-FFF2-40B4-BE49-F238E27FC236}">
                  <a16:creationId xmlns:a16="http://schemas.microsoft.com/office/drawing/2014/main" id="{00000000-0008-0000-1700-00001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5806" name="Button 30" hidden="1">
              <a:extLst>
                <a:ext uri="{63B3BB69-23CF-44E3-9099-C40C66FF867C}">
                  <a14:compatExt spid="_x0000_s75806"/>
                </a:ext>
                <a:ext uri="{FF2B5EF4-FFF2-40B4-BE49-F238E27FC236}">
                  <a16:creationId xmlns:a16="http://schemas.microsoft.com/office/drawing/2014/main" id="{00000000-0008-0000-1700-00001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5807" name="Button 31" hidden="1">
              <a:extLst>
                <a:ext uri="{63B3BB69-23CF-44E3-9099-C40C66FF867C}">
                  <a14:compatExt spid="_x0000_s75807"/>
                </a:ext>
                <a:ext uri="{FF2B5EF4-FFF2-40B4-BE49-F238E27FC236}">
                  <a16:creationId xmlns:a16="http://schemas.microsoft.com/office/drawing/2014/main" id="{00000000-0008-0000-1700-00001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5808" name="Button 32" hidden="1">
              <a:extLst>
                <a:ext uri="{63B3BB69-23CF-44E3-9099-C40C66FF867C}">
                  <a14:compatExt spid="_x0000_s75808"/>
                </a:ext>
                <a:ext uri="{FF2B5EF4-FFF2-40B4-BE49-F238E27FC236}">
                  <a16:creationId xmlns:a16="http://schemas.microsoft.com/office/drawing/2014/main" id="{00000000-0008-0000-1700-00002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5809" name="Button 33" hidden="1">
              <a:extLst>
                <a:ext uri="{63B3BB69-23CF-44E3-9099-C40C66FF867C}">
                  <a14:compatExt spid="_x0000_s75809"/>
                </a:ext>
                <a:ext uri="{FF2B5EF4-FFF2-40B4-BE49-F238E27FC236}">
                  <a16:creationId xmlns:a16="http://schemas.microsoft.com/office/drawing/2014/main" id="{00000000-0008-0000-1700-00002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5810" name="Button 34" hidden="1">
              <a:extLst>
                <a:ext uri="{63B3BB69-23CF-44E3-9099-C40C66FF867C}">
                  <a14:compatExt spid="_x0000_s75810"/>
                </a:ext>
                <a:ext uri="{FF2B5EF4-FFF2-40B4-BE49-F238E27FC236}">
                  <a16:creationId xmlns:a16="http://schemas.microsoft.com/office/drawing/2014/main" id="{00000000-0008-0000-1700-00002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5811" name="Button 35" hidden="1">
              <a:extLst>
                <a:ext uri="{63B3BB69-23CF-44E3-9099-C40C66FF867C}">
                  <a14:compatExt spid="_x0000_s75811"/>
                </a:ext>
                <a:ext uri="{FF2B5EF4-FFF2-40B4-BE49-F238E27FC236}">
                  <a16:creationId xmlns:a16="http://schemas.microsoft.com/office/drawing/2014/main" id="{00000000-0008-0000-1700-00002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5812" name="Button 36" hidden="1">
              <a:extLst>
                <a:ext uri="{63B3BB69-23CF-44E3-9099-C40C66FF867C}">
                  <a14:compatExt spid="_x0000_s75812"/>
                </a:ext>
                <a:ext uri="{FF2B5EF4-FFF2-40B4-BE49-F238E27FC236}">
                  <a16:creationId xmlns:a16="http://schemas.microsoft.com/office/drawing/2014/main" id="{00000000-0008-0000-1700-00002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18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18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18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18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18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18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6807" name="Button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18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18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6809" name="Button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18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6810" name="Button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18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6811" name="Button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18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6812" name="Button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00000000-0008-0000-1800-00000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6813" name="Button 13" hidden="1">
              <a:extLst>
                <a:ext uri="{63B3BB69-23CF-44E3-9099-C40C66FF867C}">
                  <a14:compatExt spid="_x0000_s76813"/>
                </a:ext>
                <a:ext uri="{FF2B5EF4-FFF2-40B4-BE49-F238E27FC236}">
                  <a16:creationId xmlns:a16="http://schemas.microsoft.com/office/drawing/2014/main" id="{00000000-0008-0000-1800-00000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6814" name="Button 14" hidden="1">
              <a:extLst>
                <a:ext uri="{63B3BB69-23CF-44E3-9099-C40C66FF867C}">
                  <a14:compatExt spid="_x0000_s76814"/>
                </a:ext>
                <a:ext uri="{FF2B5EF4-FFF2-40B4-BE49-F238E27FC236}">
                  <a16:creationId xmlns:a16="http://schemas.microsoft.com/office/drawing/2014/main" id="{00000000-0008-0000-1800-00000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6815" name="Button 15" hidden="1">
              <a:extLst>
                <a:ext uri="{63B3BB69-23CF-44E3-9099-C40C66FF867C}">
                  <a14:compatExt spid="_x0000_s76815"/>
                </a:ext>
                <a:ext uri="{FF2B5EF4-FFF2-40B4-BE49-F238E27FC236}">
                  <a16:creationId xmlns:a16="http://schemas.microsoft.com/office/drawing/2014/main" id="{00000000-0008-0000-1800-00000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6816" name="Button 16" hidden="1">
              <a:extLst>
                <a:ext uri="{63B3BB69-23CF-44E3-9099-C40C66FF867C}">
                  <a14:compatExt spid="_x0000_s76816"/>
                </a:ext>
                <a:ext uri="{FF2B5EF4-FFF2-40B4-BE49-F238E27FC236}">
                  <a16:creationId xmlns:a16="http://schemas.microsoft.com/office/drawing/2014/main" id="{00000000-0008-0000-1800-00001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6817" name="Button 17" hidden="1">
              <a:extLst>
                <a:ext uri="{63B3BB69-23CF-44E3-9099-C40C66FF867C}">
                  <a14:compatExt spid="_x0000_s76817"/>
                </a:ext>
                <a:ext uri="{FF2B5EF4-FFF2-40B4-BE49-F238E27FC236}">
                  <a16:creationId xmlns:a16="http://schemas.microsoft.com/office/drawing/2014/main" id="{00000000-0008-0000-1800-00001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6818" name="Button 18" hidden="1">
              <a:extLst>
                <a:ext uri="{63B3BB69-23CF-44E3-9099-C40C66FF867C}">
                  <a14:compatExt spid="_x0000_s76818"/>
                </a:ext>
                <a:ext uri="{FF2B5EF4-FFF2-40B4-BE49-F238E27FC236}">
                  <a16:creationId xmlns:a16="http://schemas.microsoft.com/office/drawing/2014/main" id="{00000000-0008-0000-1800-00001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6819" name="Button 19" hidden="1">
              <a:extLst>
                <a:ext uri="{63B3BB69-23CF-44E3-9099-C40C66FF867C}">
                  <a14:compatExt spid="_x0000_s76819"/>
                </a:ext>
                <a:ext uri="{FF2B5EF4-FFF2-40B4-BE49-F238E27FC236}">
                  <a16:creationId xmlns:a16="http://schemas.microsoft.com/office/drawing/2014/main" id="{00000000-0008-0000-1800-00001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6820" name="Button 20" hidden="1">
              <a:extLst>
                <a:ext uri="{63B3BB69-23CF-44E3-9099-C40C66FF867C}">
                  <a14:compatExt spid="_x0000_s76820"/>
                </a:ext>
                <a:ext uri="{FF2B5EF4-FFF2-40B4-BE49-F238E27FC236}">
                  <a16:creationId xmlns:a16="http://schemas.microsoft.com/office/drawing/2014/main" id="{00000000-0008-0000-1800-00001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6821" name="Button 21" hidden="1">
              <a:extLst>
                <a:ext uri="{63B3BB69-23CF-44E3-9099-C40C66FF867C}">
                  <a14:compatExt spid="_x0000_s76821"/>
                </a:ext>
                <a:ext uri="{FF2B5EF4-FFF2-40B4-BE49-F238E27FC236}">
                  <a16:creationId xmlns:a16="http://schemas.microsoft.com/office/drawing/2014/main" id="{00000000-0008-0000-1800-00001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6822" name="Button 22" hidden="1">
              <a:extLst>
                <a:ext uri="{63B3BB69-23CF-44E3-9099-C40C66FF867C}">
                  <a14:compatExt spid="_x0000_s76822"/>
                </a:ext>
                <a:ext uri="{FF2B5EF4-FFF2-40B4-BE49-F238E27FC236}">
                  <a16:creationId xmlns:a16="http://schemas.microsoft.com/office/drawing/2014/main" id="{00000000-0008-0000-1800-00001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6823" name="Button 23" hidden="1">
              <a:extLst>
                <a:ext uri="{63B3BB69-23CF-44E3-9099-C40C66FF867C}">
                  <a14:compatExt spid="_x0000_s76823"/>
                </a:ext>
                <a:ext uri="{FF2B5EF4-FFF2-40B4-BE49-F238E27FC236}">
                  <a16:creationId xmlns:a16="http://schemas.microsoft.com/office/drawing/2014/main" id="{00000000-0008-0000-1800-00001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6824" name="Button 24" hidden="1">
              <a:extLst>
                <a:ext uri="{63B3BB69-23CF-44E3-9099-C40C66FF867C}">
                  <a14:compatExt spid="_x0000_s76824"/>
                </a:ext>
                <a:ext uri="{FF2B5EF4-FFF2-40B4-BE49-F238E27FC236}">
                  <a16:creationId xmlns:a16="http://schemas.microsoft.com/office/drawing/2014/main" id="{00000000-0008-0000-1800-00001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6825" name="Button 25" hidden="1">
              <a:extLst>
                <a:ext uri="{63B3BB69-23CF-44E3-9099-C40C66FF867C}">
                  <a14:compatExt spid="_x0000_s76825"/>
                </a:ext>
                <a:ext uri="{FF2B5EF4-FFF2-40B4-BE49-F238E27FC236}">
                  <a16:creationId xmlns:a16="http://schemas.microsoft.com/office/drawing/2014/main" id="{00000000-0008-0000-1800-00001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6826" name="Button 26" hidden="1">
              <a:extLst>
                <a:ext uri="{63B3BB69-23CF-44E3-9099-C40C66FF867C}">
                  <a14:compatExt spid="_x0000_s76826"/>
                </a:ext>
                <a:ext uri="{FF2B5EF4-FFF2-40B4-BE49-F238E27FC236}">
                  <a16:creationId xmlns:a16="http://schemas.microsoft.com/office/drawing/2014/main" id="{00000000-0008-0000-1800-00001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6827" name="Button 27" hidden="1">
              <a:extLst>
                <a:ext uri="{63B3BB69-23CF-44E3-9099-C40C66FF867C}">
                  <a14:compatExt spid="_x0000_s76827"/>
                </a:ext>
                <a:ext uri="{FF2B5EF4-FFF2-40B4-BE49-F238E27FC236}">
                  <a16:creationId xmlns:a16="http://schemas.microsoft.com/office/drawing/2014/main" id="{00000000-0008-0000-1800-00001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6828" name="Button 28" hidden="1">
              <a:extLst>
                <a:ext uri="{63B3BB69-23CF-44E3-9099-C40C66FF867C}">
                  <a14:compatExt spid="_x0000_s76828"/>
                </a:ext>
                <a:ext uri="{FF2B5EF4-FFF2-40B4-BE49-F238E27FC236}">
                  <a16:creationId xmlns:a16="http://schemas.microsoft.com/office/drawing/2014/main" id="{00000000-0008-0000-1800-00001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6829" name="Button 29" hidden="1">
              <a:extLst>
                <a:ext uri="{63B3BB69-23CF-44E3-9099-C40C66FF867C}">
                  <a14:compatExt spid="_x0000_s76829"/>
                </a:ext>
                <a:ext uri="{FF2B5EF4-FFF2-40B4-BE49-F238E27FC236}">
                  <a16:creationId xmlns:a16="http://schemas.microsoft.com/office/drawing/2014/main" id="{00000000-0008-0000-1800-00001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6830" name="Button 30" hidden="1">
              <a:extLst>
                <a:ext uri="{63B3BB69-23CF-44E3-9099-C40C66FF867C}">
                  <a14:compatExt spid="_x0000_s76830"/>
                </a:ext>
                <a:ext uri="{FF2B5EF4-FFF2-40B4-BE49-F238E27FC236}">
                  <a16:creationId xmlns:a16="http://schemas.microsoft.com/office/drawing/2014/main" id="{00000000-0008-0000-1800-00001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6831" name="Button 31" hidden="1">
              <a:extLst>
                <a:ext uri="{63B3BB69-23CF-44E3-9099-C40C66FF867C}">
                  <a14:compatExt spid="_x0000_s76831"/>
                </a:ext>
                <a:ext uri="{FF2B5EF4-FFF2-40B4-BE49-F238E27FC236}">
                  <a16:creationId xmlns:a16="http://schemas.microsoft.com/office/drawing/2014/main" id="{00000000-0008-0000-1800-00001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6832" name="Button 32" hidden="1">
              <a:extLst>
                <a:ext uri="{63B3BB69-23CF-44E3-9099-C40C66FF867C}">
                  <a14:compatExt spid="_x0000_s76832"/>
                </a:ext>
                <a:ext uri="{FF2B5EF4-FFF2-40B4-BE49-F238E27FC236}">
                  <a16:creationId xmlns:a16="http://schemas.microsoft.com/office/drawing/2014/main" id="{00000000-0008-0000-1800-00002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6833" name="Button 33" hidden="1">
              <a:extLst>
                <a:ext uri="{63B3BB69-23CF-44E3-9099-C40C66FF867C}">
                  <a14:compatExt spid="_x0000_s76833"/>
                </a:ext>
                <a:ext uri="{FF2B5EF4-FFF2-40B4-BE49-F238E27FC236}">
                  <a16:creationId xmlns:a16="http://schemas.microsoft.com/office/drawing/2014/main" id="{00000000-0008-0000-1800-00002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6834" name="Button 34" hidden="1">
              <a:extLst>
                <a:ext uri="{63B3BB69-23CF-44E3-9099-C40C66FF867C}">
                  <a14:compatExt spid="_x0000_s76834"/>
                </a:ext>
                <a:ext uri="{FF2B5EF4-FFF2-40B4-BE49-F238E27FC236}">
                  <a16:creationId xmlns:a16="http://schemas.microsoft.com/office/drawing/2014/main" id="{00000000-0008-0000-1800-00002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6835" name="Button 35" hidden="1">
              <a:extLst>
                <a:ext uri="{63B3BB69-23CF-44E3-9099-C40C66FF867C}">
                  <a14:compatExt spid="_x0000_s76835"/>
                </a:ext>
                <a:ext uri="{FF2B5EF4-FFF2-40B4-BE49-F238E27FC236}">
                  <a16:creationId xmlns:a16="http://schemas.microsoft.com/office/drawing/2014/main" id="{00000000-0008-0000-1800-00002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6836" name="Button 36" hidden="1">
              <a:extLst>
                <a:ext uri="{63B3BB69-23CF-44E3-9099-C40C66FF867C}">
                  <a14:compatExt spid="_x0000_s76836"/>
                </a:ext>
                <a:ext uri="{FF2B5EF4-FFF2-40B4-BE49-F238E27FC236}">
                  <a16:creationId xmlns:a16="http://schemas.microsoft.com/office/drawing/2014/main" id="{00000000-0008-0000-1800-00002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19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19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19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19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9877" name="Button 5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19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19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9879" name="Button 7" hidden="1">
              <a:extLst>
                <a:ext uri="{63B3BB69-23CF-44E3-9099-C40C66FF867C}">
                  <a14:compatExt spid="_x0000_s79879"/>
                </a:ext>
                <a:ext uri="{FF2B5EF4-FFF2-40B4-BE49-F238E27FC236}">
                  <a16:creationId xmlns:a16="http://schemas.microsoft.com/office/drawing/2014/main" id="{00000000-0008-0000-1900-00000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9880" name="Button 8" hidden="1">
              <a:extLst>
                <a:ext uri="{63B3BB69-23CF-44E3-9099-C40C66FF867C}">
                  <a14:compatExt spid="_x0000_s79880"/>
                </a:ext>
                <a:ext uri="{FF2B5EF4-FFF2-40B4-BE49-F238E27FC236}">
                  <a16:creationId xmlns:a16="http://schemas.microsoft.com/office/drawing/2014/main" id="{00000000-0008-0000-1900-00000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19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9882" name="Button 10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19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9883" name="Button 11" hidden="1">
              <a:extLst>
                <a:ext uri="{63B3BB69-23CF-44E3-9099-C40C66FF867C}">
                  <a14:compatExt spid="_x0000_s79883"/>
                </a:ext>
                <a:ext uri="{FF2B5EF4-FFF2-40B4-BE49-F238E27FC236}">
                  <a16:creationId xmlns:a16="http://schemas.microsoft.com/office/drawing/2014/main" id="{00000000-0008-0000-1900-00000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9884" name="Button 12" hidden="1">
              <a:extLst>
                <a:ext uri="{63B3BB69-23CF-44E3-9099-C40C66FF867C}">
                  <a14:compatExt spid="_x0000_s79884"/>
                </a:ext>
                <a:ext uri="{FF2B5EF4-FFF2-40B4-BE49-F238E27FC236}">
                  <a16:creationId xmlns:a16="http://schemas.microsoft.com/office/drawing/2014/main" id="{00000000-0008-0000-1900-00000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9885" name="Button 13" hidden="1">
              <a:extLst>
                <a:ext uri="{63B3BB69-23CF-44E3-9099-C40C66FF867C}">
                  <a14:compatExt spid="_x0000_s79885"/>
                </a:ext>
                <a:ext uri="{FF2B5EF4-FFF2-40B4-BE49-F238E27FC236}">
                  <a16:creationId xmlns:a16="http://schemas.microsoft.com/office/drawing/2014/main" id="{00000000-0008-0000-1900-00000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9886" name="Button 14" hidden="1">
              <a:extLst>
                <a:ext uri="{63B3BB69-23CF-44E3-9099-C40C66FF867C}">
                  <a14:compatExt spid="_x0000_s79886"/>
                </a:ext>
                <a:ext uri="{FF2B5EF4-FFF2-40B4-BE49-F238E27FC236}">
                  <a16:creationId xmlns:a16="http://schemas.microsoft.com/office/drawing/2014/main" id="{00000000-0008-0000-1900-00000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9887" name="Button 15" hidden="1">
              <a:extLst>
                <a:ext uri="{63B3BB69-23CF-44E3-9099-C40C66FF867C}">
                  <a14:compatExt spid="_x0000_s79887"/>
                </a:ext>
                <a:ext uri="{FF2B5EF4-FFF2-40B4-BE49-F238E27FC236}">
                  <a16:creationId xmlns:a16="http://schemas.microsoft.com/office/drawing/2014/main" id="{00000000-0008-0000-1900-00000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9888" name="Button 16" hidden="1">
              <a:extLst>
                <a:ext uri="{63B3BB69-23CF-44E3-9099-C40C66FF867C}">
                  <a14:compatExt spid="_x0000_s79888"/>
                </a:ext>
                <a:ext uri="{FF2B5EF4-FFF2-40B4-BE49-F238E27FC236}">
                  <a16:creationId xmlns:a16="http://schemas.microsoft.com/office/drawing/2014/main" id="{00000000-0008-0000-1900-00001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9889" name="Button 17" hidden="1">
              <a:extLst>
                <a:ext uri="{63B3BB69-23CF-44E3-9099-C40C66FF867C}">
                  <a14:compatExt spid="_x0000_s79889"/>
                </a:ext>
                <a:ext uri="{FF2B5EF4-FFF2-40B4-BE49-F238E27FC236}">
                  <a16:creationId xmlns:a16="http://schemas.microsoft.com/office/drawing/2014/main" id="{00000000-0008-0000-1900-00001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9890" name="Button 18" hidden="1">
              <a:extLst>
                <a:ext uri="{63B3BB69-23CF-44E3-9099-C40C66FF867C}">
                  <a14:compatExt spid="_x0000_s79890"/>
                </a:ext>
                <a:ext uri="{FF2B5EF4-FFF2-40B4-BE49-F238E27FC236}">
                  <a16:creationId xmlns:a16="http://schemas.microsoft.com/office/drawing/2014/main" id="{00000000-0008-0000-1900-00001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9891" name="Button 19" hidden="1">
              <a:extLst>
                <a:ext uri="{63B3BB69-23CF-44E3-9099-C40C66FF867C}">
                  <a14:compatExt spid="_x0000_s79891"/>
                </a:ext>
                <a:ext uri="{FF2B5EF4-FFF2-40B4-BE49-F238E27FC236}">
                  <a16:creationId xmlns:a16="http://schemas.microsoft.com/office/drawing/2014/main" id="{00000000-0008-0000-1900-00001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9892" name="Button 20" hidden="1">
              <a:extLst>
                <a:ext uri="{63B3BB69-23CF-44E3-9099-C40C66FF867C}">
                  <a14:compatExt spid="_x0000_s79892"/>
                </a:ext>
                <a:ext uri="{FF2B5EF4-FFF2-40B4-BE49-F238E27FC236}">
                  <a16:creationId xmlns:a16="http://schemas.microsoft.com/office/drawing/2014/main" id="{00000000-0008-0000-1900-00001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9893" name="Button 21" hidden="1">
              <a:extLst>
                <a:ext uri="{63B3BB69-23CF-44E3-9099-C40C66FF867C}">
                  <a14:compatExt spid="_x0000_s79893"/>
                </a:ext>
                <a:ext uri="{FF2B5EF4-FFF2-40B4-BE49-F238E27FC236}">
                  <a16:creationId xmlns:a16="http://schemas.microsoft.com/office/drawing/2014/main" id="{00000000-0008-0000-1900-00001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9894" name="Button 22" hidden="1">
              <a:extLst>
                <a:ext uri="{63B3BB69-23CF-44E3-9099-C40C66FF867C}">
                  <a14:compatExt spid="_x0000_s79894"/>
                </a:ext>
                <a:ext uri="{FF2B5EF4-FFF2-40B4-BE49-F238E27FC236}">
                  <a16:creationId xmlns:a16="http://schemas.microsoft.com/office/drawing/2014/main" id="{00000000-0008-0000-1900-00001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9895" name="Button 23" hidden="1">
              <a:extLst>
                <a:ext uri="{63B3BB69-23CF-44E3-9099-C40C66FF867C}">
                  <a14:compatExt spid="_x0000_s79895"/>
                </a:ext>
                <a:ext uri="{FF2B5EF4-FFF2-40B4-BE49-F238E27FC236}">
                  <a16:creationId xmlns:a16="http://schemas.microsoft.com/office/drawing/2014/main" id="{00000000-0008-0000-1900-00001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9896" name="Button 24" hidden="1">
              <a:extLst>
                <a:ext uri="{63B3BB69-23CF-44E3-9099-C40C66FF867C}">
                  <a14:compatExt spid="_x0000_s79896"/>
                </a:ext>
                <a:ext uri="{FF2B5EF4-FFF2-40B4-BE49-F238E27FC236}">
                  <a16:creationId xmlns:a16="http://schemas.microsoft.com/office/drawing/2014/main" id="{00000000-0008-0000-1900-00001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9897" name="Button 25" hidden="1">
              <a:extLst>
                <a:ext uri="{63B3BB69-23CF-44E3-9099-C40C66FF867C}">
                  <a14:compatExt spid="_x0000_s79897"/>
                </a:ext>
                <a:ext uri="{FF2B5EF4-FFF2-40B4-BE49-F238E27FC236}">
                  <a16:creationId xmlns:a16="http://schemas.microsoft.com/office/drawing/2014/main" id="{00000000-0008-0000-1900-00001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9898" name="Button 26" hidden="1">
              <a:extLst>
                <a:ext uri="{63B3BB69-23CF-44E3-9099-C40C66FF867C}">
                  <a14:compatExt spid="_x0000_s79898"/>
                </a:ext>
                <a:ext uri="{FF2B5EF4-FFF2-40B4-BE49-F238E27FC236}">
                  <a16:creationId xmlns:a16="http://schemas.microsoft.com/office/drawing/2014/main" id="{00000000-0008-0000-1900-00001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9899" name="Button 27" hidden="1">
              <a:extLst>
                <a:ext uri="{63B3BB69-23CF-44E3-9099-C40C66FF867C}">
                  <a14:compatExt spid="_x0000_s79899"/>
                </a:ext>
                <a:ext uri="{FF2B5EF4-FFF2-40B4-BE49-F238E27FC236}">
                  <a16:creationId xmlns:a16="http://schemas.microsoft.com/office/drawing/2014/main" id="{00000000-0008-0000-1900-00001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9900" name="Button 28" hidden="1">
              <a:extLst>
                <a:ext uri="{63B3BB69-23CF-44E3-9099-C40C66FF867C}">
                  <a14:compatExt spid="_x0000_s79900"/>
                </a:ext>
                <a:ext uri="{FF2B5EF4-FFF2-40B4-BE49-F238E27FC236}">
                  <a16:creationId xmlns:a16="http://schemas.microsoft.com/office/drawing/2014/main" id="{00000000-0008-0000-1900-00001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9901" name="Button 29" hidden="1">
              <a:extLst>
                <a:ext uri="{63B3BB69-23CF-44E3-9099-C40C66FF867C}">
                  <a14:compatExt spid="_x0000_s79901"/>
                </a:ext>
                <a:ext uri="{FF2B5EF4-FFF2-40B4-BE49-F238E27FC236}">
                  <a16:creationId xmlns:a16="http://schemas.microsoft.com/office/drawing/2014/main" id="{00000000-0008-0000-1900-00001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9902" name="Button 30" hidden="1">
              <a:extLst>
                <a:ext uri="{63B3BB69-23CF-44E3-9099-C40C66FF867C}">
                  <a14:compatExt spid="_x0000_s79902"/>
                </a:ext>
                <a:ext uri="{FF2B5EF4-FFF2-40B4-BE49-F238E27FC236}">
                  <a16:creationId xmlns:a16="http://schemas.microsoft.com/office/drawing/2014/main" id="{00000000-0008-0000-1900-00001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9903" name="Button 31" hidden="1">
              <a:extLst>
                <a:ext uri="{63B3BB69-23CF-44E3-9099-C40C66FF867C}">
                  <a14:compatExt spid="_x0000_s79903"/>
                </a:ext>
                <a:ext uri="{FF2B5EF4-FFF2-40B4-BE49-F238E27FC236}">
                  <a16:creationId xmlns:a16="http://schemas.microsoft.com/office/drawing/2014/main" id="{00000000-0008-0000-1900-00001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9904" name="Button 32" hidden="1">
              <a:extLst>
                <a:ext uri="{63B3BB69-23CF-44E3-9099-C40C66FF867C}">
                  <a14:compatExt spid="_x0000_s79904"/>
                </a:ext>
                <a:ext uri="{FF2B5EF4-FFF2-40B4-BE49-F238E27FC236}">
                  <a16:creationId xmlns:a16="http://schemas.microsoft.com/office/drawing/2014/main" id="{00000000-0008-0000-1900-00002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9905" name="Button 33" hidden="1">
              <a:extLst>
                <a:ext uri="{63B3BB69-23CF-44E3-9099-C40C66FF867C}">
                  <a14:compatExt spid="_x0000_s79905"/>
                </a:ext>
                <a:ext uri="{FF2B5EF4-FFF2-40B4-BE49-F238E27FC236}">
                  <a16:creationId xmlns:a16="http://schemas.microsoft.com/office/drawing/2014/main" id="{00000000-0008-0000-1900-00002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9906" name="Button 34" hidden="1">
              <a:extLst>
                <a:ext uri="{63B3BB69-23CF-44E3-9099-C40C66FF867C}">
                  <a14:compatExt spid="_x0000_s79906"/>
                </a:ext>
                <a:ext uri="{FF2B5EF4-FFF2-40B4-BE49-F238E27FC236}">
                  <a16:creationId xmlns:a16="http://schemas.microsoft.com/office/drawing/2014/main" id="{00000000-0008-0000-1900-00002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9907" name="Button 35" hidden="1">
              <a:extLst>
                <a:ext uri="{63B3BB69-23CF-44E3-9099-C40C66FF867C}">
                  <a14:compatExt spid="_x0000_s79907"/>
                </a:ext>
                <a:ext uri="{FF2B5EF4-FFF2-40B4-BE49-F238E27FC236}">
                  <a16:creationId xmlns:a16="http://schemas.microsoft.com/office/drawing/2014/main" id="{00000000-0008-0000-1900-00002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9908" name="Button 36" hidden="1">
              <a:extLst>
                <a:ext uri="{63B3BB69-23CF-44E3-9099-C40C66FF867C}">
                  <a14:compatExt spid="_x0000_s79908"/>
                </a:ext>
                <a:ext uri="{FF2B5EF4-FFF2-40B4-BE49-F238E27FC236}">
                  <a16:creationId xmlns:a16="http://schemas.microsoft.com/office/drawing/2014/main" id="{00000000-0008-0000-1900-00002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BB7961B9-76F1-4E04-8D06-7C3F601E8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E841B175-0DEE-414F-A1CC-CD7BB06FEE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3D1CE9CA-57AD-4A5D-B4C6-EDEEFF09E5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FC260B5D-22D7-4531-A934-E768BF9C42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F66B3179-E014-4EC2-B456-0588045815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2608BF09-E167-41CC-92C2-EE55114D8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82951" name="Button 7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52F777C0-A107-4213-8A73-1DA5F55563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9A89CFF0-2AC9-484D-B915-E53B0E7AFF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B933D263-5116-4C0D-AD2E-136B9548A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D9CC7D6-9540-4ABC-B831-FFD13C786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82955" name="Button 11" hidden="1">
              <a:extLst>
                <a:ext uri="{63B3BB69-23CF-44E3-9099-C40C66FF867C}">
                  <a14:compatExt spid="_x0000_s82955"/>
                </a:ext>
                <a:ext uri="{FF2B5EF4-FFF2-40B4-BE49-F238E27FC236}">
                  <a16:creationId xmlns:a16="http://schemas.microsoft.com/office/drawing/2014/main" id="{2E96017B-C4C0-44A8-880F-D6E0C5AB8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82956" name="Button 12" hidden="1">
              <a:extLst>
                <a:ext uri="{63B3BB69-23CF-44E3-9099-C40C66FF867C}">
                  <a14:compatExt spid="_x0000_s82956"/>
                </a:ext>
                <a:ext uri="{FF2B5EF4-FFF2-40B4-BE49-F238E27FC236}">
                  <a16:creationId xmlns:a16="http://schemas.microsoft.com/office/drawing/2014/main" id="{68B81D00-CE5F-48F7-9ACC-6A559A31A6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82957" name="Button 13" hidden="1">
              <a:extLst>
                <a:ext uri="{63B3BB69-23CF-44E3-9099-C40C66FF867C}">
                  <a14:compatExt spid="_x0000_s82957"/>
                </a:ext>
                <a:ext uri="{FF2B5EF4-FFF2-40B4-BE49-F238E27FC236}">
                  <a16:creationId xmlns:a16="http://schemas.microsoft.com/office/drawing/2014/main" id="{10506840-1223-4042-B373-D7497C21F9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82958" name="Button 14" hidden="1">
              <a:extLst>
                <a:ext uri="{63B3BB69-23CF-44E3-9099-C40C66FF867C}">
                  <a14:compatExt spid="_x0000_s82958"/>
                </a:ext>
                <a:ext uri="{FF2B5EF4-FFF2-40B4-BE49-F238E27FC236}">
                  <a16:creationId xmlns:a16="http://schemas.microsoft.com/office/drawing/2014/main" id="{3F8CB594-1E49-4ED3-8064-BE808793D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82959" name="Button 15" hidden="1">
              <a:extLst>
                <a:ext uri="{63B3BB69-23CF-44E3-9099-C40C66FF867C}">
                  <a14:compatExt spid="_x0000_s82959"/>
                </a:ext>
                <a:ext uri="{FF2B5EF4-FFF2-40B4-BE49-F238E27FC236}">
                  <a16:creationId xmlns:a16="http://schemas.microsoft.com/office/drawing/2014/main" id="{3F3E03D8-AC07-47C4-AFD0-0BBCBDEE2A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82960" name="Button 16" hidden="1">
              <a:extLst>
                <a:ext uri="{63B3BB69-23CF-44E3-9099-C40C66FF867C}">
                  <a14:compatExt spid="_x0000_s82960"/>
                </a:ext>
                <a:ext uri="{FF2B5EF4-FFF2-40B4-BE49-F238E27FC236}">
                  <a16:creationId xmlns:a16="http://schemas.microsoft.com/office/drawing/2014/main" id="{DC88BADC-1DC9-4BAD-9542-DB8189054E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82961" name="Button 17" hidden="1">
              <a:extLst>
                <a:ext uri="{63B3BB69-23CF-44E3-9099-C40C66FF867C}">
                  <a14:compatExt spid="_x0000_s82961"/>
                </a:ext>
                <a:ext uri="{FF2B5EF4-FFF2-40B4-BE49-F238E27FC236}">
                  <a16:creationId xmlns:a16="http://schemas.microsoft.com/office/drawing/2014/main" id="{90B74061-9396-4377-8CA6-660E45345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82962" name="Button 18" hidden="1">
              <a:extLst>
                <a:ext uri="{63B3BB69-23CF-44E3-9099-C40C66FF867C}">
                  <a14:compatExt spid="_x0000_s82962"/>
                </a:ext>
                <a:ext uri="{FF2B5EF4-FFF2-40B4-BE49-F238E27FC236}">
                  <a16:creationId xmlns:a16="http://schemas.microsoft.com/office/drawing/2014/main" id="{8D186E9B-FB49-4DDF-9400-CB4462111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82963" name="Button 19" hidden="1">
              <a:extLst>
                <a:ext uri="{63B3BB69-23CF-44E3-9099-C40C66FF867C}">
                  <a14:compatExt spid="_x0000_s82963"/>
                </a:ext>
                <a:ext uri="{FF2B5EF4-FFF2-40B4-BE49-F238E27FC236}">
                  <a16:creationId xmlns:a16="http://schemas.microsoft.com/office/drawing/2014/main" id="{C566FC65-5C47-4B0E-8F83-AD70612EDD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82964" name="Button 20" hidden="1">
              <a:extLst>
                <a:ext uri="{63B3BB69-23CF-44E3-9099-C40C66FF867C}">
                  <a14:compatExt spid="_x0000_s82964"/>
                </a:ext>
                <a:ext uri="{FF2B5EF4-FFF2-40B4-BE49-F238E27FC236}">
                  <a16:creationId xmlns:a16="http://schemas.microsoft.com/office/drawing/2014/main" id="{9DB771E3-063C-41B6-BE6D-ACC469085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82965" name="Button 21" hidden="1">
              <a:extLst>
                <a:ext uri="{63B3BB69-23CF-44E3-9099-C40C66FF867C}">
                  <a14:compatExt spid="_x0000_s82965"/>
                </a:ext>
                <a:ext uri="{FF2B5EF4-FFF2-40B4-BE49-F238E27FC236}">
                  <a16:creationId xmlns:a16="http://schemas.microsoft.com/office/drawing/2014/main" id="{7256B1F7-B44B-403F-A45A-24AA2896E4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82966" name="Button 22" hidden="1">
              <a:extLst>
                <a:ext uri="{63B3BB69-23CF-44E3-9099-C40C66FF867C}">
                  <a14:compatExt spid="_x0000_s82966"/>
                </a:ext>
                <a:ext uri="{FF2B5EF4-FFF2-40B4-BE49-F238E27FC236}">
                  <a16:creationId xmlns:a16="http://schemas.microsoft.com/office/drawing/2014/main" id="{CEDFE6D6-54EC-4D94-ADF2-52947DE0E5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82967" name="Button 23" hidden="1">
              <a:extLst>
                <a:ext uri="{63B3BB69-23CF-44E3-9099-C40C66FF867C}">
                  <a14:compatExt spid="_x0000_s82967"/>
                </a:ext>
                <a:ext uri="{FF2B5EF4-FFF2-40B4-BE49-F238E27FC236}">
                  <a16:creationId xmlns:a16="http://schemas.microsoft.com/office/drawing/2014/main" id="{A910C29B-002E-4703-B9B8-2BBF5695A1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82968" name="Button 24" hidden="1">
              <a:extLst>
                <a:ext uri="{63B3BB69-23CF-44E3-9099-C40C66FF867C}">
                  <a14:compatExt spid="_x0000_s82968"/>
                </a:ext>
                <a:ext uri="{FF2B5EF4-FFF2-40B4-BE49-F238E27FC236}">
                  <a16:creationId xmlns:a16="http://schemas.microsoft.com/office/drawing/2014/main" id="{A756D3DB-9759-461F-A5FD-C14C2810D8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82969" name="Button 25" hidden="1">
              <a:extLst>
                <a:ext uri="{63B3BB69-23CF-44E3-9099-C40C66FF867C}">
                  <a14:compatExt spid="_x0000_s82969"/>
                </a:ext>
                <a:ext uri="{FF2B5EF4-FFF2-40B4-BE49-F238E27FC236}">
                  <a16:creationId xmlns:a16="http://schemas.microsoft.com/office/drawing/2014/main" id="{16178D92-1155-4E99-AB31-5EED1B4F48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82970" name="Button 26" hidden="1">
              <a:extLst>
                <a:ext uri="{63B3BB69-23CF-44E3-9099-C40C66FF867C}">
                  <a14:compatExt spid="_x0000_s82970"/>
                </a:ext>
                <a:ext uri="{FF2B5EF4-FFF2-40B4-BE49-F238E27FC236}">
                  <a16:creationId xmlns:a16="http://schemas.microsoft.com/office/drawing/2014/main" id="{47AB0AAE-60EB-4E76-80E5-DD10906A8F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82971" name="Button 27" hidden="1">
              <a:extLst>
                <a:ext uri="{63B3BB69-23CF-44E3-9099-C40C66FF867C}">
                  <a14:compatExt spid="_x0000_s82971"/>
                </a:ext>
                <a:ext uri="{FF2B5EF4-FFF2-40B4-BE49-F238E27FC236}">
                  <a16:creationId xmlns:a16="http://schemas.microsoft.com/office/drawing/2014/main" id="{E4525964-EDEF-48F6-B7D4-94B62FD85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82972" name="Button 28" hidden="1">
              <a:extLst>
                <a:ext uri="{63B3BB69-23CF-44E3-9099-C40C66FF867C}">
                  <a14:compatExt spid="_x0000_s82972"/>
                </a:ext>
                <a:ext uri="{FF2B5EF4-FFF2-40B4-BE49-F238E27FC236}">
                  <a16:creationId xmlns:a16="http://schemas.microsoft.com/office/drawing/2014/main" id="{F0EE66C7-CFF3-48DD-B02D-FBB540987C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82973" name="Button 29" hidden="1">
              <a:extLst>
                <a:ext uri="{63B3BB69-23CF-44E3-9099-C40C66FF867C}">
                  <a14:compatExt spid="_x0000_s82973"/>
                </a:ext>
                <a:ext uri="{FF2B5EF4-FFF2-40B4-BE49-F238E27FC236}">
                  <a16:creationId xmlns:a16="http://schemas.microsoft.com/office/drawing/2014/main" id="{45651C87-B67A-4063-BDEA-77F473D6D5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82974" name="Button 30" hidden="1">
              <a:extLst>
                <a:ext uri="{63B3BB69-23CF-44E3-9099-C40C66FF867C}">
                  <a14:compatExt spid="_x0000_s82974"/>
                </a:ext>
                <a:ext uri="{FF2B5EF4-FFF2-40B4-BE49-F238E27FC236}">
                  <a16:creationId xmlns:a16="http://schemas.microsoft.com/office/drawing/2014/main" id="{F5406B91-93F8-4D0D-BACE-68C6C604FA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82975" name="Button 31" hidden="1">
              <a:extLst>
                <a:ext uri="{63B3BB69-23CF-44E3-9099-C40C66FF867C}">
                  <a14:compatExt spid="_x0000_s82975"/>
                </a:ext>
                <a:ext uri="{FF2B5EF4-FFF2-40B4-BE49-F238E27FC236}">
                  <a16:creationId xmlns:a16="http://schemas.microsoft.com/office/drawing/2014/main" id="{0242E51A-8527-43B0-8BF9-37B27F581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82976" name="Button 32" hidden="1">
              <a:extLst>
                <a:ext uri="{63B3BB69-23CF-44E3-9099-C40C66FF867C}">
                  <a14:compatExt spid="_x0000_s82976"/>
                </a:ext>
                <a:ext uri="{FF2B5EF4-FFF2-40B4-BE49-F238E27FC236}">
                  <a16:creationId xmlns:a16="http://schemas.microsoft.com/office/drawing/2014/main" id="{F59BE0C8-5920-4A63-92E4-1074BC8FAB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82977" name="Button 33" hidden="1">
              <a:extLst>
                <a:ext uri="{63B3BB69-23CF-44E3-9099-C40C66FF867C}">
                  <a14:compatExt spid="_x0000_s82977"/>
                </a:ext>
                <a:ext uri="{FF2B5EF4-FFF2-40B4-BE49-F238E27FC236}">
                  <a16:creationId xmlns:a16="http://schemas.microsoft.com/office/drawing/2014/main" id="{059496E5-17F1-477F-9C51-CD30583DC7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82978" name="Button 34" hidden="1">
              <a:extLst>
                <a:ext uri="{63B3BB69-23CF-44E3-9099-C40C66FF867C}">
                  <a14:compatExt spid="_x0000_s82978"/>
                </a:ext>
                <a:ext uri="{FF2B5EF4-FFF2-40B4-BE49-F238E27FC236}">
                  <a16:creationId xmlns:a16="http://schemas.microsoft.com/office/drawing/2014/main" id="{102B9284-EEBD-44D8-9B43-BFFA22D4BE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82979" name="Button 35" hidden="1">
              <a:extLst>
                <a:ext uri="{63B3BB69-23CF-44E3-9099-C40C66FF867C}">
                  <a14:compatExt spid="_x0000_s82979"/>
                </a:ext>
                <a:ext uri="{FF2B5EF4-FFF2-40B4-BE49-F238E27FC236}">
                  <a16:creationId xmlns:a16="http://schemas.microsoft.com/office/drawing/2014/main" id="{912DF016-81FE-46F4-B565-A15F87631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82980" name="Button 36" hidden="1">
              <a:extLst>
                <a:ext uri="{63B3BB69-23CF-44E3-9099-C40C66FF867C}">
                  <a14:compatExt spid="_x0000_s82980"/>
                </a:ext>
                <a:ext uri="{FF2B5EF4-FFF2-40B4-BE49-F238E27FC236}">
                  <a16:creationId xmlns:a16="http://schemas.microsoft.com/office/drawing/2014/main" id="{70ABBCF3-ACAC-4843-8111-FCA179098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8.xml"/><Relationship Id="rId18" Type="http://schemas.openxmlformats.org/officeDocument/2006/relationships/ctrlProp" Target="../ctrlProps/ctrlProp663.xml"/><Relationship Id="rId26" Type="http://schemas.openxmlformats.org/officeDocument/2006/relationships/ctrlProp" Target="../ctrlProps/ctrlProp671.xml"/><Relationship Id="rId39" Type="http://schemas.openxmlformats.org/officeDocument/2006/relationships/ctrlProp" Target="../ctrlProps/ctrlProp684.xml"/><Relationship Id="rId21" Type="http://schemas.openxmlformats.org/officeDocument/2006/relationships/ctrlProp" Target="../ctrlProps/ctrlProp666.xml"/><Relationship Id="rId34" Type="http://schemas.openxmlformats.org/officeDocument/2006/relationships/ctrlProp" Target="../ctrlProps/ctrlProp679.xml"/><Relationship Id="rId7" Type="http://schemas.openxmlformats.org/officeDocument/2006/relationships/ctrlProp" Target="../ctrlProps/ctrlProp652.xml"/><Relationship Id="rId12" Type="http://schemas.openxmlformats.org/officeDocument/2006/relationships/ctrlProp" Target="../ctrlProps/ctrlProp657.xml"/><Relationship Id="rId17" Type="http://schemas.openxmlformats.org/officeDocument/2006/relationships/ctrlProp" Target="../ctrlProps/ctrlProp662.xml"/><Relationship Id="rId25" Type="http://schemas.openxmlformats.org/officeDocument/2006/relationships/ctrlProp" Target="../ctrlProps/ctrlProp670.xml"/><Relationship Id="rId33" Type="http://schemas.openxmlformats.org/officeDocument/2006/relationships/ctrlProp" Target="../ctrlProps/ctrlProp678.xml"/><Relationship Id="rId38" Type="http://schemas.openxmlformats.org/officeDocument/2006/relationships/ctrlProp" Target="../ctrlProps/ctrlProp683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661.xml"/><Relationship Id="rId20" Type="http://schemas.openxmlformats.org/officeDocument/2006/relationships/ctrlProp" Target="../ctrlProps/ctrlProp665.xml"/><Relationship Id="rId29" Type="http://schemas.openxmlformats.org/officeDocument/2006/relationships/ctrlProp" Target="../ctrlProps/ctrlProp67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651.xml"/><Relationship Id="rId11" Type="http://schemas.openxmlformats.org/officeDocument/2006/relationships/ctrlProp" Target="../ctrlProps/ctrlProp656.xml"/><Relationship Id="rId24" Type="http://schemas.openxmlformats.org/officeDocument/2006/relationships/ctrlProp" Target="../ctrlProps/ctrlProp669.xml"/><Relationship Id="rId32" Type="http://schemas.openxmlformats.org/officeDocument/2006/relationships/ctrlProp" Target="../ctrlProps/ctrlProp677.xml"/><Relationship Id="rId37" Type="http://schemas.openxmlformats.org/officeDocument/2006/relationships/ctrlProp" Target="../ctrlProps/ctrlProp682.xml"/><Relationship Id="rId5" Type="http://schemas.openxmlformats.org/officeDocument/2006/relationships/ctrlProp" Target="../ctrlProps/ctrlProp650.xml"/><Relationship Id="rId15" Type="http://schemas.openxmlformats.org/officeDocument/2006/relationships/ctrlProp" Target="../ctrlProps/ctrlProp660.xml"/><Relationship Id="rId23" Type="http://schemas.openxmlformats.org/officeDocument/2006/relationships/ctrlProp" Target="../ctrlProps/ctrlProp668.xml"/><Relationship Id="rId28" Type="http://schemas.openxmlformats.org/officeDocument/2006/relationships/ctrlProp" Target="../ctrlProps/ctrlProp673.xml"/><Relationship Id="rId36" Type="http://schemas.openxmlformats.org/officeDocument/2006/relationships/ctrlProp" Target="../ctrlProps/ctrlProp681.xml"/><Relationship Id="rId10" Type="http://schemas.openxmlformats.org/officeDocument/2006/relationships/ctrlProp" Target="../ctrlProps/ctrlProp655.xml"/><Relationship Id="rId19" Type="http://schemas.openxmlformats.org/officeDocument/2006/relationships/ctrlProp" Target="../ctrlProps/ctrlProp664.xml"/><Relationship Id="rId31" Type="http://schemas.openxmlformats.org/officeDocument/2006/relationships/ctrlProp" Target="../ctrlProps/ctrlProp676.xml"/><Relationship Id="rId4" Type="http://schemas.openxmlformats.org/officeDocument/2006/relationships/ctrlProp" Target="../ctrlProps/ctrlProp649.xml"/><Relationship Id="rId9" Type="http://schemas.openxmlformats.org/officeDocument/2006/relationships/ctrlProp" Target="../ctrlProps/ctrlProp654.xml"/><Relationship Id="rId14" Type="http://schemas.openxmlformats.org/officeDocument/2006/relationships/ctrlProp" Target="../ctrlProps/ctrlProp659.xml"/><Relationship Id="rId22" Type="http://schemas.openxmlformats.org/officeDocument/2006/relationships/ctrlProp" Target="../ctrlProps/ctrlProp667.xml"/><Relationship Id="rId27" Type="http://schemas.openxmlformats.org/officeDocument/2006/relationships/ctrlProp" Target="../ctrlProps/ctrlProp672.xml"/><Relationship Id="rId30" Type="http://schemas.openxmlformats.org/officeDocument/2006/relationships/ctrlProp" Target="../ctrlProps/ctrlProp675.xml"/><Relationship Id="rId35" Type="http://schemas.openxmlformats.org/officeDocument/2006/relationships/ctrlProp" Target="../ctrlProps/ctrlProp680.xml"/><Relationship Id="rId8" Type="http://schemas.openxmlformats.org/officeDocument/2006/relationships/ctrlProp" Target="../ctrlProps/ctrlProp653.xml"/><Relationship Id="rId3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94.xml"/><Relationship Id="rId18" Type="http://schemas.openxmlformats.org/officeDocument/2006/relationships/ctrlProp" Target="../ctrlProps/ctrlProp699.xml"/><Relationship Id="rId26" Type="http://schemas.openxmlformats.org/officeDocument/2006/relationships/ctrlProp" Target="../ctrlProps/ctrlProp707.xml"/><Relationship Id="rId39" Type="http://schemas.openxmlformats.org/officeDocument/2006/relationships/ctrlProp" Target="../ctrlProps/ctrlProp720.xml"/><Relationship Id="rId21" Type="http://schemas.openxmlformats.org/officeDocument/2006/relationships/ctrlProp" Target="../ctrlProps/ctrlProp702.xml"/><Relationship Id="rId34" Type="http://schemas.openxmlformats.org/officeDocument/2006/relationships/ctrlProp" Target="../ctrlProps/ctrlProp715.xml"/><Relationship Id="rId7" Type="http://schemas.openxmlformats.org/officeDocument/2006/relationships/ctrlProp" Target="../ctrlProps/ctrlProp688.xml"/><Relationship Id="rId12" Type="http://schemas.openxmlformats.org/officeDocument/2006/relationships/ctrlProp" Target="../ctrlProps/ctrlProp693.xml"/><Relationship Id="rId17" Type="http://schemas.openxmlformats.org/officeDocument/2006/relationships/ctrlProp" Target="../ctrlProps/ctrlProp698.xml"/><Relationship Id="rId25" Type="http://schemas.openxmlformats.org/officeDocument/2006/relationships/ctrlProp" Target="../ctrlProps/ctrlProp706.xml"/><Relationship Id="rId33" Type="http://schemas.openxmlformats.org/officeDocument/2006/relationships/ctrlProp" Target="../ctrlProps/ctrlProp714.xml"/><Relationship Id="rId38" Type="http://schemas.openxmlformats.org/officeDocument/2006/relationships/ctrlProp" Target="../ctrlProps/ctrlProp719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697.xml"/><Relationship Id="rId20" Type="http://schemas.openxmlformats.org/officeDocument/2006/relationships/ctrlProp" Target="../ctrlProps/ctrlProp701.xml"/><Relationship Id="rId29" Type="http://schemas.openxmlformats.org/officeDocument/2006/relationships/ctrlProp" Target="../ctrlProps/ctrlProp71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687.xml"/><Relationship Id="rId11" Type="http://schemas.openxmlformats.org/officeDocument/2006/relationships/ctrlProp" Target="../ctrlProps/ctrlProp692.xml"/><Relationship Id="rId24" Type="http://schemas.openxmlformats.org/officeDocument/2006/relationships/ctrlProp" Target="../ctrlProps/ctrlProp705.xml"/><Relationship Id="rId32" Type="http://schemas.openxmlformats.org/officeDocument/2006/relationships/ctrlProp" Target="../ctrlProps/ctrlProp713.xml"/><Relationship Id="rId37" Type="http://schemas.openxmlformats.org/officeDocument/2006/relationships/ctrlProp" Target="../ctrlProps/ctrlProp718.xml"/><Relationship Id="rId5" Type="http://schemas.openxmlformats.org/officeDocument/2006/relationships/ctrlProp" Target="../ctrlProps/ctrlProp686.xml"/><Relationship Id="rId15" Type="http://schemas.openxmlformats.org/officeDocument/2006/relationships/ctrlProp" Target="../ctrlProps/ctrlProp696.xml"/><Relationship Id="rId23" Type="http://schemas.openxmlformats.org/officeDocument/2006/relationships/ctrlProp" Target="../ctrlProps/ctrlProp704.xml"/><Relationship Id="rId28" Type="http://schemas.openxmlformats.org/officeDocument/2006/relationships/ctrlProp" Target="../ctrlProps/ctrlProp709.xml"/><Relationship Id="rId36" Type="http://schemas.openxmlformats.org/officeDocument/2006/relationships/ctrlProp" Target="../ctrlProps/ctrlProp717.xml"/><Relationship Id="rId10" Type="http://schemas.openxmlformats.org/officeDocument/2006/relationships/ctrlProp" Target="../ctrlProps/ctrlProp691.xml"/><Relationship Id="rId19" Type="http://schemas.openxmlformats.org/officeDocument/2006/relationships/ctrlProp" Target="../ctrlProps/ctrlProp700.xml"/><Relationship Id="rId31" Type="http://schemas.openxmlformats.org/officeDocument/2006/relationships/ctrlProp" Target="../ctrlProps/ctrlProp712.xml"/><Relationship Id="rId4" Type="http://schemas.openxmlformats.org/officeDocument/2006/relationships/ctrlProp" Target="../ctrlProps/ctrlProp685.xml"/><Relationship Id="rId9" Type="http://schemas.openxmlformats.org/officeDocument/2006/relationships/ctrlProp" Target="../ctrlProps/ctrlProp690.xml"/><Relationship Id="rId14" Type="http://schemas.openxmlformats.org/officeDocument/2006/relationships/ctrlProp" Target="../ctrlProps/ctrlProp695.xml"/><Relationship Id="rId22" Type="http://schemas.openxmlformats.org/officeDocument/2006/relationships/ctrlProp" Target="../ctrlProps/ctrlProp703.xml"/><Relationship Id="rId27" Type="http://schemas.openxmlformats.org/officeDocument/2006/relationships/ctrlProp" Target="../ctrlProps/ctrlProp708.xml"/><Relationship Id="rId30" Type="http://schemas.openxmlformats.org/officeDocument/2006/relationships/ctrlProp" Target="../ctrlProps/ctrlProp711.xml"/><Relationship Id="rId35" Type="http://schemas.openxmlformats.org/officeDocument/2006/relationships/ctrlProp" Target="../ctrlProps/ctrlProp716.xml"/><Relationship Id="rId8" Type="http://schemas.openxmlformats.org/officeDocument/2006/relationships/ctrlProp" Target="../ctrlProps/ctrlProp689.xml"/><Relationship Id="rId3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30.xml"/><Relationship Id="rId18" Type="http://schemas.openxmlformats.org/officeDocument/2006/relationships/ctrlProp" Target="../ctrlProps/ctrlProp735.xml"/><Relationship Id="rId26" Type="http://schemas.openxmlformats.org/officeDocument/2006/relationships/ctrlProp" Target="../ctrlProps/ctrlProp743.xml"/><Relationship Id="rId39" Type="http://schemas.openxmlformats.org/officeDocument/2006/relationships/ctrlProp" Target="../ctrlProps/ctrlProp756.xml"/><Relationship Id="rId21" Type="http://schemas.openxmlformats.org/officeDocument/2006/relationships/ctrlProp" Target="../ctrlProps/ctrlProp738.xml"/><Relationship Id="rId34" Type="http://schemas.openxmlformats.org/officeDocument/2006/relationships/ctrlProp" Target="../ctrlProps/ctrlProp751.xml"/><Relationship Id="rId7" Type="http://schemas.openxmlformats.org/officeDocument/2006/relationships/ctrlProp" Target="../ctrlProps/ctrlProp724.xml"/><Relationship Id="rId12" Type="http://schemas.openxmlformats.org/officeDocument/2006/relationships/ctrlProp" Target="../ctrlProps/ctrlProp729.xml"/><Relationship Id="rId17" Type="http://schemas.openxmlformats.org/officeDocument/2006/relationships/ctrlProp" Target="../ctrlProps/ctrlProp734.xml"/><Relationship Id="rId25" Type="http://schemas.openxmlformats.org/officeDocument/2006/relationships/ctrlProp" Target="../ctrlProps/ctrlProp742.xml"/><Relationship Id="rId33" Type="http://schemas.openxmlformats.org/officeDocument/2006/relationships/ctrlProp" Target="../ctrlProps/ctrlProp750.xml"/><Relationship Id="rId38" Type="http://schemas.openxmlformats.org/officeDocument/2006/relationships/ctrlProp" Target="../ctrlProps/ctrlProp755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733.xml"/><Relationship Id="rId20" Type="http://schemas.openxmlformats.org/officeDocument/2006/relationships/ctrlProp" Target="../ctrlProps/ctrlProp737.xml"/><Relationship Id="rId29" Type="http://schemas.openxmlformats.org/officeDocument/2006/relationships/ctrlProp" Target="../ctrlProps/ctrlProp746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723.xml"/><Relationship Id="rId11" Type="http://schemas.openxmlformats.org/officeDocument/2006/relationships/ctrlProp" Target="../ctrlProps/ctrlProp728.xml"/><Relationship Id="rId24" Type="http://schemas.openxmlformats.org/officeDocument/2006/relationships/ctrlProp" Target="../ctrlProps/ctrlProp741.xml"/><Relationship Id="rId32" Type="http://schemas.openxmlformats.org/officeDocument/2006/relationships/ctrlProp" Target="../ctrlProps/ctrlProp749.xml"/><Relationship Id="rId37" Type="http://schemas.openxmlformats.org/officeDocument/2006/relationships/ctrlProp" Target="../ctrlProps/ctrlProp754.xml"/><Relationship Id="rId5" Type="http://schemas.openxmlformats.org/officeDocument/2006/relationships/ctrlProp" Target="../ctrlProps/ctrlProp722.xml"/><Relationship Id="rId15" Type="http://schemas.openxmlformats.org/officeDocument/2006/relationships/ctrlProp" Target="../ctrlProps/ctrlProp732.xml"/><Relationship Id="rId23" Type="http://schemas.openxmlformats.org/officeDocument/2006/relationships/ctrlProp" Target="../ctrlProps/ctrlProp740.xml"/><Relationship Id="rId28" Type="http://schemas.openxmlformats.org/officeDocument/2006/relationships/ctrlProp" Target="../ctrlProps/ctrlProp745.xml"/><Relationship Id="rId36" Type="http://schemas.openxmlformats.org/officeDocument/2006/relationships/ctrlProp" Target="../ctrlProps/ctrlProp753.xml"/><Relationship Id="rId10" Type="http://schemas.openxmlformats.org/officeDocument/2006/relationships/ctrlProp" Target="../ctrlProps/ctrlProp727.xml"/><Relationship Id="rId19" Type="http://schemas.openxmlformats.org/officeDocument/2006/relationships/ctrlProp" Target="../ctrlProps/ctrlProp736.xml"/><Relationship Id="rId31" Type="http://schemas.openxmlformats.org/officeDocument/2006/relationships/ctrlProp" Target="../ctrlProps/ctrlProp748.xml"/><Relationship Id="rId4" Type="http://schemas.openxmlformats.org/officeDocument/2006/relationships/ctrlProp" Target="../ctrlProps/ctrlProp721.xml"/><Relationship Id="rId9" Type="http://schemas.openxmlformats.org/officeDocument/2006/relationships/ctrlProp" Target="../ctrlProps/ctrlProp726.xml"/><Relationship Id="rId14" Type="http://schemas.openxmlformats.org/officeDocument/2006/relationships/ctrlProp" Target="../ctrlProps/ctrlProp731.xml"/><Relationship Id="rId22" Type="http://schemas.openxmlformats.org/officeDocument/2006/relationships/ctrlProp" Target="../ctrlProps/ctrlProp739.xml"/><Relationship Id="rId27" Type="http://schemas.openxmlformats.org/officeDocument/2006/relationships/ctrlProp" Target="../ctrlProps/ctrlProp744.xml"/><Relationship Id="rId30" Type="http://schemas.openxmlformats.org/officeDocument/2006/relationships/ctrlProp" Target="../ctrlProps/ctrlProp747.xml"/><Relationship Id="rId35" Type="http://schemas.openxmlformats.org/officeDocument/2006/relationships/ctrlProp" Target="../ctrlProps/ctrlProp752.xml"/><Relationship Id="rId8" Type="http://schemas.openxmlformats.org/officeDocument/2006/relationships/ctrlProp" Target="../ctrlProps/ctrlProp725.xml"/><Relationship Id="rId3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66.xml"/><Relationship Id="rId18" Type="http://schemas.openxmlformats.org/officeDocument/2006/relationships/ctrlProp" Target="../ctrlProps/ctrlProp771.xml"/><Relationship Id="rId26" Type="http://schemas.openxmlformats.org/officeDocument/2006/relationships/ctrlProp" Target="../ctrlProps/ctrlProp779.xml"/><Relationship Id="rId39" Type="http://schemas.openxmlformats.org/officeDocument/2006/relationships/ctrlProp" Target="../ctrlProps/ctrlProp792.xml"/><Relationship Id="rId21" Type="http://schemas.openxmlformats.org/officeDocument/2006/relationships/ctrlProp" Target="../ctrlProps/ctrlProp774.xml"/><Relationship Id="rId34" Type="http://schemas.openxmlformats.org/officeDocument/2006/relationships/ctrlProp" Target="../ctrlProps/ctrlProp787.xml"/><Relationship Id="rId7" Type="http://schemas.openxmlformats.org/officeDocument/2006/relationships/ctrlProp" Target="../ctrlProps/ctrlProp760.xml"/><Relationship Id="rId12" Type="http://schemas.openxmlformats.org/officeDocument/2006/relationships/ctrlProp" Target="../ctrlProps/ctrlProp765.xml"/><Relationship Id="rId17" Type="http://schemas.openxmlformats.org/officeDocument/2006/relationships/ctrlProp" Target="../ctrlProps/ctrlProp770.xml"/><Relationship Id="rId25" Type="http://schemas.openxmlformats.org/officeDocument/2006/relationships/ctrlProp" Target="../ctrlProps/ctrlProp778.xml"/><Relationship Id="rId33" Type="http://schemas.openxmlformats.org/officeDocument/2006/relationships/ctrlProp" Target="../ctrlProps/ctrlProp786.xml"/><Relationship Id="rId38" Type="http://schemas.openxmlformats.org/officeDocument/2006/relationships/ctrlProp" Target="../ctrlProps/ctrlProp791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769.xml"/><Relationship Id="rId20" Type="http://schemas.openxmlformats.org/officeDocument/2006/relationships/ctrlProp" Target="../ctrlProps/ctrlProp773.xml"/><Relationship Id="rId29" Type="http://schemas.openxmlformats.org/officeDocument/2006/relationships/ctrlProp" Target="../ctrlProps/ctrlProp78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759.xml"/><Relationship Id="rId11" Type="http://schemas.openxmlformats.org/officeDocument/2006/relationships/ctrlProp" Target="../ctrlProps/ctrlProp764.xml"/><Relationship Id="rId24" Type="http://schemas.openxmlformats.org/officeDocument/2006/relationships/ctrlProp" Target="../ctrlProps/ctrlProp777.xml"/><Relationship Id="rId32" Type="http://schemas.openxmlformats.org/officeDocument/2006/relationships/ctrlProp" Target="../ctrlProps/ctrlProp785.xml"/><Relationship Id="rId37" Type="http://schemas.openxmlformats.org/officeDocument/2006/relationships/ctrlProp" Target="../ctrlProps/ctrlProp790.xml"/><Relationship Id="rId5" Type="http://schemas.openxmlformats.org/officeDocument/2006/relationships/ctrlProp" Target="../ctrlProps/ctrlProp758.xml"/><Relationship Id="rId15" Type="http://schemas.openxmlformats.org/officeDocument/2006/relationships/ctrlProp" Target="../ctrlProps/ctrlProp768.xml"/><Relationship Id="rId23" Type="http://schemas.openxmlformats.org/officeDocument/2006/relationships/ctrlProp" Target="../ctrlProps/ctrlProp776.xml"/><Relationship Id="rId28" Type="http://schemas.openxmlformats.org/officeDocument/2006/relationships/ctrlProp" Target="../ctrlProps/ctrlProp781.xml"/><Relationship Id="rId36" Type="http://schemas.openxmlformats.org/officeDocument/2006/relationships/ctrlProp" Target="../ctrlProps/ctrlProp789.xml"/><Relationship Id="rId10" Type="http://schemas.openxmlformats.org/officeDocument/2006/relationships/ctrlProp" Target="../ctrlProps/ctrlProp763.xml"/><Relationship Id="rId19" Type="http://schemas.openxmlformats.org/officeDocument/2006/relationships/ctrlProp" Target="../ctrlProps/ctrlProp772.xml"/><Relationship Id="rId31" Type="http://schemas.openxmlformats.org/officeDocument/2006/relationships/ctrlProp" Target="../ctrlProps/ctrlProp784.xml"/><Relationship Id="rId4" Type="http://schemas.openxmlformats.org/officeDocument/2006/relationships/ctrlProp" Target="../ctrlProps/ctrlProp757.xml"/><Relationship Id="rId9" Type="http://schemas.openxmlformats.org/officeDocument/2006/relationships/ctrlProp" Target="../ctrlProps/ctrlProp762.xml"/><Relationship Id="rId14" Type="http://schemas.openxmlformats.org/officeDocument/2006/relationships/ctrlProp" Target="../ctrlProps/ctrlProp767.xml"/><Relationship Id="rId22" Type="http://schemas.openxmlformats.org/officeDocument/2006/relationships/ctrlProp" Target="../ctrlProps/ctrlProp775.xml"/><Relationship Id="rId27" Type="http://schemas.openxmlformats.org/officeDocument/2006/relationships/ctrlProp" Target="../ctrlProps/ctrlProp780.xml"/><Relationship Id="rId30" Type="http://schemas.openxmlformats.org/officeDocument/2006/relationships/ctrlProp" Target="../ctrlProps/ctrlProp783.xml"/><Relationship Id="rId35" Type="http://schemas.openxmlformats.org/officeDocument/2006/relationships/ctrlProp" Target="../ctrlProps/ctrlProp788.xml"/><Relationship Id="rId8" Type="http://schemas.openxmlformats.org/officeDocument/2006/relationships/ctrlProp" Target="../ctrlProps/ctrlProp761.xml"/><Relationship Id="rId3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02.xml"/><Relationship Id="rId18" Type="http://schemas.openxmlformats.org/officeDocument/2006/relationships/ctrlProp" Target="../ctrlProps/ctrlProp807.xml"/><Relationship Id="rId26" Type="http://schemas.openxmlformats.org/officeDocument/2006/relationships/ctrlProp" Target="../ctrlProps/ctrlProp815.xml"/><Relationship Id="rId39" Type="http://schemas.openxmlformats.org/officeDocument/2006/relationships/ctrlProp" Target="../ctrlProps/ctrlProp828.xml"/><Relationship Id="rId21" Type="http://schemas.openxmlformats.org/officeDocument/2006/relationships/ctrlProp" Target="../ctrlProps/ctrlProp810.xml"/><Relationship Id="rId34" Type="http://schemas.openxmlformats.org/officeDocument/2006/relationships/ctrlProp" Target="../ctrlProps/ctrlProp823.xml"/><Relationship Id="rId7" Type="http://schemas.openxmlformats.org/officeDocument/2006/relationships/ctrlProp" Target="../ctrlProps/ctrlProp796.xml"/><Relationship Id="rId12" Type="http://schemas.openxmlformats.org/officeDocument/2006/relationships/ctrlProp" Target="../ctrlProps/ctrlProp801.xml"/><Relationship Id="rId17" Type="http://schemas.openxmlformats.org/officeDocument/2006/relationships/ctrlProp" Target="../ctrlProps/ctrlProp806.xml"/><Relationship Id="rId25" Type="http://schemas.openxmlformats.org/officeDocument/2006/relationships/ctrlProp" Target="../ctrlProps/ctrlProp814.xml"/><Relationship Id="rId33" Type="http://schemas.openxmlformats.org/officeDocument/2006/relationships/ctrlProp" Target="../ctrlProps/ctrlProp822.xml"/><Relationship Id="rId38" Type="http://schemas.openxmlformats.org/officeDocument/2006/relationships/ctrlProp" Target="../ctrlProps/ctrlProp827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805.xml"/><Relationship Id="rId20" Type="http://schemas.openxmlformats.org/officeDocument/2006/relationships/ctrlProp" Target="../ctrlProps/ctrlProp809.xml"/><Relationship Id="rId29" Type="http://schemas.openxmlformats.org/officeDocument/2006/relationships/ctrlProp" Target="../ctrlProps/ctrlProp818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795.xml"/><Relationship Id="rId11" Type="http://schemas.openxmlformats.org/officeDocument/2006/relationships/ctrlProp" Target="../ctrlProps/ctrlProp800.xml"/><Relationship Id="rId24" Type="http://schemas.openxmlformats.org/officeDocument/2006/relationships/ctrlProp" Target="../ctrlProps/ctrlProp813.xml"/><Relationship Id="rId32" Type="http://schemas.openxmlformats.org/officeDocument/2006/relationships/ctrlProp" Target="../ctrlProps/ctrlProp821.xml"/><Relationship Id="rId37" Type="http://schemas.openxmlformats.org/officeDocument/2006/relationships/ctrlProp" Target="../ctrlProps/ctrlProp826.xml"/><Relationship Id="rId5" Type="http://schemas.openxmlformats.org/officeDocument/2006/relationships/ctrlProp" Target="../ctrlProps/ctrlProp794.xml"/><Relationship Id="rId15" Type="http://schemas.openxmlformats.org/officeDocument/2006/relationships/ctrlProp" Target="../ctrlProps/ctrlProp804.xml"/><Relationship Id="rId23" Type="http://schemas.openxmlformats.org/officeDocument/2006/relationships/ctrlProp" Target="../ctrlProps/ctrlProp812.xml"/><Relationship Id="rId28" Type="http://schemas.openxmlformats.org/officeDocument/2006/relationships/ctrlProp" Target="../ctrlProps/ctrlProp817.xml"/><Relationship Id="rId36" Type="http://schemas.openxmlformats.org/officeDocument/2006/relationships/ctrlProp" Target="../ctrlProps/ctrlProp825.xml"/><Relationship Id="rId10" Type="http://schemas.openxmlformats.org/officeDocument/2006/relationships/ctrlProp" Target="../ctrlProps/ctrlProp799.xml"/><Relationship Id="rId19" Type="http://schemas.openxmlformats.org/officeDocument/2006/relationships/ctrlProp" Target="../ctrlProps/ctrlProp808.xml"/><Relationship Id="rId31" Type="http://schemas.openxmlformats.org/officeDocument/2006/relationships/ctrlProp" Target="../ctrlProps/ctrlProp820.xml"/><Relationship Id="rId4" Type="http://schemas.openxmlformats.org/officeDocument/2006/relationships/ctrlProp" Target="../ctrlProps/ctrlProp793.xml"/><Relationship Id="rId9" Type="http://schemas.openxmlformats.org/officeDocument/2006/relationships/ctrlProp" Target="../ctrlProps/ctrlProp798.xml"/><Relationship Id="rId14" Type="http://schemas.openxmlformats.org/officeDocument/2006/relationships/ctrlProp" Target="../ctrlProps/ctrlProp803.xml"/><Relationship Id="rId22" Type="http://schemas.openxmlformats.org/officeDocument/2006/relationships/ctrlProp" Target="../ctrlProps/ctrlProp811.xml"/><Relationship Id="rId27" Type="http://schemas.openxmlformats.org/officeDocument/2006/relationships/ctrlProp" Target="../ctrlProps/ctrlProp816.xml"/><Relationship Id="rId30" Type="http://schemas.openxmlformats.org/officeDocument/2006/relationships/ctrlProp" Target="../ctrlProps/ctrlProp819.xml"/><Relationship Id="rId35" Type="http://schemas.openxmlformats.org/officeDocument/2006/relationships/ctrlProp" Target="../ctrlProps/ctrlProp824.xml"/><Relationship Id="rId8" Type="http://schemas.openxmlformats.org/officeDocument/2006/relationships/ctrlProp" Target="../ctrlProps/ctrlProp797.xml"/><Relationship Id="rId3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38.xml"/><Relationship Id="rId18" Type="http://schemas.openxmlformats.org/officeDocument/2006/relationships/ctrlProp" Target="../ctrlProps/ctrlProp843.xml"/><Relationship Id="rId26" Type="http://schemas.openxmlformats.org/officeDocument/2006/relationships/ctrlProp" Target="../ctrlProps/ctrlProp851.xml"/><Relationship Id="rId39" Type="http://schemas.openxmlformats.org/officeDocument/2006/relationships/ctrlProp" Target="../ctrlProps/ctrlProp864.xml"/><Relationship Id="rId21" Type="http://schemas.openxmlformats.org/officeDocument/2006/relationships/ctrlProp" Target="../ctrlProps/ctrlProp846.xml"/><Relationship Id="rId34" Type="http://schemas.openxmlformats.org/officeDocument/2006/relationships/ctrlProp" Target="../ctrlProps/ctrlProp859.xml"/><Relationship Id="rId7" Type="http://schemas.openxmlformats.org/officeDocument/2006/relationships/ctrlProp" Target="../ctrlProps/ctrlProp832.xml"/><Relationship Id="rId12" Type="http://schemas.openxmlformats.org/officeDocument/2006/relationships/ctrlProp" Target="../ctrlProps/ctrlProp837.xml"/><Relationship Id="rId17" Type="http://schemas.openxmlformats.org/officeDocument/2006/relationships/ctrlProp" Target="../ctrlProps/ctrlProp842.xml"/><Relationship Id="rId25" Type="http://schemas.openxmlformats.org/officeDocument/2006/relationships/ctrlProp" Target="../ctrlProps/ctrlProp850.xml"/><Relationship Id="rId33" Type="http://schemas.openxmlformats.org/officeDocument/2006/relationships/ctrlProp" Target="../ctrlProps/ctrlProp858.xml"/><Relationship Id="rId38" Type="http://schemas.openxmlformats.org/officeDocument/2006/relationships/ctrlProp" Target="../ctrlProps/ctrlProp863.xml"/><Relationship Id="rId2" Type="http://schemas.openxmlformats.org/officeDocument/2006/relationships/drawing" Target="../drawings/drawing24.xml"/><Relationship Id="rId16" Type="http://schemas.openxmlformats.org/officeDocument/2006/relationships/ctrlProp" Target="../ctrlProps/ctrlProp841.xml"/><Relationship Id="rId20" Type="http://schemas.openxmlformats.org/officeDocument/2006/relationships/ctrlProp" Target="../ctrlProps/ctrlProp845.xml"/><Relationship Id="rId29" Type="http://schemas.openxmlformats.org/officeDocument/2006/relationships/ctrlProp" Target="../ctrlProps/ctrlProp854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831.xml"/><Relationship Id="rId11" Type="http://schemas.openxmlformats.org/officeDocument/2006/relationships/ctrlProp" Target="../ctrlProps/ctrlProp836.xml"/><Relationship Id="rId24" Type="http://schemas.openxmlformats.org/officeDocument/2006/relationships/ctrlProp" Target="../ctrlProps/ctrlProp849.xml"/><Relationship Id="rId32" Type="http://schemas.openxmlformats.org/officeDocument/2006/relationships/ctrlProp" Target="../ctrlProps/ctrlProp857.xml"/><Relationship Id="rId37" Type="http://schemas.openxmlformats.org/officeDocument/2006/relationships/ctrlProp" Target="../ctrlProps/ctrlProp862.xml"/><Relationship Id="rId5" Type="http://schemas.openxmlformats.org/officeDocument/2006/relationships/ctrlProp" Target="../ctrlProps/ctrlProp830.xml"/><Relationship Id="rId15" Type="http://schemas.openxmlformats.org/officeDocument/2006/relationships/ctrlProp" Target="../ctrlProps/ctrlProp840.xml"/><Relationship Id="rId23" Type="http://schemas.openxmlformats.org/officeDocument/2006/relationships/ctrlProp" Target="../ctrlProps/ctrlProp848.xml"/><Relationship Id="rId28" Type="http://schemas.openxmlformats.org/officeDocument/2006/relationships/ctrlProp" Target="../ctrlProps/ctrlProp853.xml"/><Relationship Id="rId36" Type="http://schemas.openxmlformats.org/officeDocument/2006/relationships/ctrlProp" Target="../ctrlProps/ctrlProp861.xml"/><Relationship Id="rId10" Type="http://schemas.openxmlformats.org/officeDocument/2006/relationships/ctrlProp" Target="../ctrlProps/ctrlProp835.xml"/><Relationship Id="rId19" Type="http://schemas.openxmlformats.org/officeDocument/2006/relationships/ctrlProp" Target="../ctrlProps/ctrlProp844.xml"/><Relationship Id="rId31" Type="http://schemas.openxmlformats.org/officeDocument/2006/relationships/ctrlProp" Target="../ctrlProps/ctrlProp856.xml"/><Relationship Id="rId4" Type="http://schemas.openxmlformats.org/officeDocument/2006/relationships/ctrlProp" Target="../ctrlProps/ctrlProp829.xml"/><Relationship Id="rId9" Type="http://schemas.openxmlformats.org/officeDocument/2006/relationships/ctrlProp" Target="../ctrlProps/ctrlProp834.xml"/><Relationship Id="rId14" Type="http://schemas.openxmlformats.org/officeDocument/2006/relationships/ctrlProp" Target="../ctrlProps/ctrlProp839.xml"/><Relationship Id="rId22" Type="http://schemas.openxmlformats.org/officeDocument/2006/relationships/ctrlProp" Target="../ctrlProps/ctrlProp847.xml"/><Relationship Id="rId27" Type="http://schemas.openxmlformats.org/officeDocument/2006/relationships/ctrlProp" Target="../ctrlProps/ctrlProp852.xml"/><Relationship Id="rId30" Type="http://schemas.openxmlformats.org/officeDocument/2006/relationships/ctrlProp" Target="../ctrlProps/ctrlProp855.xml"/><Relationship Id="rId35" Type="http://schemas.openxmlformats.org/officeDocument/2006/relationships/ctrlProp" Target="../ctrlProps/ctrlProp860.xml"/><Relationship Id="rId8" Type="http://schemas.openxmlformats.org/officeDocument/2006/relationships/ctrlProp" Target="../ctrlProps/ctrlProp833.xml"/><Relationship Id="rId3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4.xml"/><Relationship Id="rId18" Type="http://schemas.openxmlformats.org/officeDocument/2006/relationships/ctrlProp" Target="../ctrlProps/ctrlProp879.xml"/><Relationship Id="rId26" Type="http://schemas.openxmlformats.org/officeDocument/2006/relationships/ctrlProp" Target="../ctrlProps/ctrlProp887.xml"/><Relationship Id="rId39" Type="http://schemas.openxmlformats.org/officeDocument/2006/relationships/ctrlProp" Target="../ctrlProps/ctrlProp900.xml"/><Relationship Id="rId21" Type="http://schemas.openxmlformats.org/officeDocument/2006/relationships/ctrlProp" Target="../ctrlProps/ctrlProp882.xml"/><Relationship Id="rId34" Type="http://schemas.openxmlformats.org/officeDocument/2006/relationships/ctrlProp" Target="../ctrlProps/ctrlProp895.xml"/><Relationship Id="rId7" Type="http://schemas.openxmlformats.org/officeDocument/2006/relationships/ctrlProp" Target="../ctrlProps/ctrlProp868.xml"/><Relationship Id="rId12" Type="http://schemas.openxmlformats.org/officeDocument/2006/relationships/ctrlProp" Target="../ctrlProps/ctrlProp873.xml"/><Relationship Id="rId17" Type="http://schemas.openxmlformats.org/officeDocument/2006/relationships/ctrlProp" Target="../ctrlProps/ctrlProp878.xml"/><Relationship Id="rId25" Type="http://schemas.openxmlformats.org/officeDocument/2006/relationships/ctrlProp" Target="../ctrlProps/ctrlProp886.xml"/><Relationship Id="rId33" Type="http://schemas.openxmlformats.org/officeDocument/2006/relationships/ctrlProp" Target="../ctrlProps/ctrlProp894.xml"/><Relationship Id="rId38" Type="http://schemas.openxmlformats.org/officeDocument/2006/relationships/ctrlProp" Target="../ctrlProps/ctrlProp899.xml"/><Relationship Id="rId2" Type="http://schemas.openxmlformats.org/officeDocument/2006/relationships/drawing" Target="../drawings/drawing25.xml"/><Relationship Id="rId16" Type="http://schemas.openxmlformats.org/officeDocument/2006/relationships/ctrlProp" Target="../ctrlProps/ctrlProp877.xml"/><Relationship Id="rId20" Type="http://schemas.openxmlformats.org/officeDocument/2006/relationships/ctrlProp" Target="../ctrlProps/ctrlProp881.xml"/><Relationship Id="rId29" Type="http://schemas.openxmlformats.org/officeDocument/2006/relationships/ctrlProp" Target="../ctrlProps/ctrlProp890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867.xml"/><Relationship Id="rId11" Type="http://schemas.openxmlformats.org/officeDocument/2006/relationships/ctrlProp" Target="../ctrlProps/ctrlProp872.xml"/><Relationship Id="rId24" Type="http://schemas.openxmlformats.org/officeDocument/2006/relationships/ctrlProp" Target="../ctrlProps/ctrlProp885.xml"/><Relationship Id="rId32" Type="http://schemas.openxmlformats.org/officeDocument/2006/relationships/ctrlProp" Target="../ctrlProps/ctrlProp893.xml"/><Relationship Id="rId37" Type="http://schemas.openxmlformats.org/officeDocument/2006/relationships/ctrlProp" Target="../ctrlProps/ctrlProp898.xml"/><Relationship Id="rId5" Type="http://schemas.openxmlformats.org/officeDocument/2006/relationships/ctrlProp" Target="../ctrlProps/ctrlProp866.xml"/><Relationship Id="rId15" Type="http://schemas.openxmlformats.org/officeDocument/2006/relationships/ctrlProp" Target="../ctrlProps/ctrlProp876.xml"/><Relationship Id="rId23" Type="http://schemas.openxmlformats.org/officeDocument/2006/relationships/ctrlProp" Target="../ctrlProps/ctrlProp884.xml"/><Relationship Id="rId28" Type="http://schemas.openxmlformats.org/officeDocument/2006/relationships/ctrlProp" Target="../ctrlProps/ctrlProp889.xml"/><Relationship Id="rId36" Type="http://schemas.openxmlformats.org/officeDocument/2006/relationships/ctrlProp" Target="../ctrlProps/ctrlProp897.xml"/><Relationship Id="rId10" Type="http://schemas.openxmlformats.org/officeDocument/2006/relationships/ctrlProp" Target="../ctrlProps/ctrlProp871.xml"/><Relationship Id="rId19" Type="http://schemas.openxmlformats.org/officeDocument/2006/relationships/ctrlProp" Target="../ctrlProps/ctrlProp880.xml"/><Relationship Id="rId31" Type="http://schemas.openxmlformats.org/officeDocument/2006/relationships/ctrlProp" Target="../ctrlProps/ctrlProp892.xml"/><Relationship Id="rId4" Type="http://schemas.openxmlformats.org/officeDocument/2006/relationships/ctrlProp" Target="../ctrlProps/ctrlProp865.xml"/><Relationship Id="rId9" Type="http://schemas.openxmlformats.org/officeDocument/2006/relationships/ctrlProp" Target="../ctrlProps/ctrlProp870.xml"/><Relationship Id="rId14" Type="http://schemas.openxmlformats.org/officeDocument/2006/relationships/ctrlProp" Target="../ctrlProps/ctrlProp875.xml"/><Relationship Id="rId22" Type="http://schemas.openxmlformats.org/officeDocument/2006/relationships/ctrlProp" Target="../ctrlProps/ctrlProp883.xml"/><Relationship Id="rId27" Type="http://schemas.openxmlformats.org/officeDocument/2006/relationships/ctrlProp" Target="../ctrlProps/ctrlProp888.xml"/><Relationship Id="rId30" Type="http://schemas.openxmlformats.org/officeDocument/2006/relationships/ctrlProp" Target="../ctrlProps/ctrlProp891.xml"/><Relationship Id="rId35" Type="http://schemas.openxmlformats.org/officeDocument/2006/relationships/ctrlProp" Target="../ctrlProps/ctrlProp896.xml"/><Relationship Id="rId8" Type="http://schemas.openxmlformats.org/officeDocument/2006/relationships/ctrlProp" Target="../ctrlProps/ctrlProp869.xml"/><Relationship Id="rId3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10.xml"/><Relationship Id="rId18" Type="http://schemas.openxmlformats.org/officeDocument/2006/relationships/ctrlProp" Target="../ctrlProps/ctrlProp915.xml"/><Relationship Id="rId26" Type="http://schemas.openxmlformats.org/officeDocument/2006/relationships/ctrlProp" Target="../ctrlProps/ctrlProp923.xml"/><Relationship Id="rId39" Type="http://schemas.openxmlformats.org/officeDocument/2006/relationships/ctrlProp" Target="../ctrlProps/ctrlProp936.xml"/><Relationship Id="rId21" Type="http://schemas.openxmlformats.org/officeDocument/2006/relationships/ctrlProp" Target="../ctrlProps/ctrlProp918.xml"/><Relationship Id="rId34" Type="http://schemas.openxmlformats.org/officeDocument/2006/relationships/ctrlProp" Target="../ctrlProps/ctrlProp931.xml"/><Relationship Id="rId7" Type="http://schemas.openxmlformats.org/officeDocument/2006/relationships/ctrlProp" Target="../ctrlProps/ctrlProp904.xml"/><Relationship Id="rId12" Type="http://schemas.openxmlformats.org/officeDocument/2006/relationships/ctrlProp" Target="../ctrlProps/ctrlProp909.xml"/><Relationship Id="rId17" Type="http://schemas.openxmlformats.org/officeDocument/2006/relationships/ctrlProp" Target="../ctrlProps/ctrlProp914.xml"/><Relationship Id="rId25" Type="http://schemas.openxmlformats.org/officeDocument/2006/relationships/ctrlProp" Target="../ctrlProps/ctrlProp922.xml"/><Relationship Id="rId33" Type="http://schemas.openxmlformats.org/officeDocument/2006/relationships/ctrlProp" Target="../ctrlProps/ctrlProp930.xml"/><Relationship Id="rId38" Type="http://schemas.openxmlformats.org/officeDocument/2006/relationships/ctrlProp" Target="../ctrlProps/ctrlProp935.xml"/><Relationship Id="rId2" Type="http://schemas.openxmlformats.org/officeDocument/2006/relationships/drawing" Target="../drawings/drawing26.xml"/><Relationship Id="rId16" Type="http://schemas.openxmlformats.org/officeDocument/2006/relationships/ctrlProp" Target="../ctrlProps/ctrlProp913.xml"/><Relationship Id="rId20" Type="http://schemas.openxmlformats.org/officeDocument/2006/relationships/ctrlProp" Target="../ctrlProps/ctrlProp917.xml"/><Relationship Id="rId29" Type="http://schemas.openxmlformats.org/officeDocument/2006/relationships/ctrlProp" Target="../ctrlProps/ctrlProp926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903.xml"/><Relationship Id="rId11" Type="http://schemas.openxmlformats.org/officeDocument/2006/relationships/ctrlProp" Target="../ctrlProps/ctrlProp908.xml"/><Relationship Id="rId24" Type="http://schemas.openxmlformats.org/officeDocument/2006/relationships/ctrlProp" Target="../ctrlProps/ctrlProp921.xml"/><Relationship Id="rId32" Type="http://schemas.openxmlformats.org/officeDocument/2006/relationships/ctrlProp" Target="../ctrlProps/ctrlProp929.xml"/><Relationship Id="rId37" Type="http://schemas.openxmlformats.org/officeDocument/2006/relationships/ctrlProp" Target="../ctrlProps/ctrlProp934.xml"/><Relationship Id="rId5" Type="http://schemas.openxmlformats.org/officeDocument/2006/relationships/ctrlProp" Target="../ctrlProps/ctrlProp902.xml"/><Relationship Id="rId15" Type="http://schemas.openxmlformats.org/officeDocument/2006/relationships/ctrlProp" Target="../ctrlProps/ctrlProp912.xml"/><Relationship Id="rId23" Type="http://schemas.openxmlformats.org/officeDocument/2006/relationships/ctrlProp" Target="../ctrlProps/ctrlProp920.xml"/><Relationship Id="rId28" Type="http://schemas.openxmlformats.org/officeDocument/2006/relationships/ctrlProp" Target="../ctrlProps/ctrlProp925.xml"/><Relationship Id="rId36" Type="http://schemas.openxmlformats.org/officeDocument/2006/relationships/ctrlProp" Target="../ctrlProps/ctrlProp933.xml"/><Relationship Id="rId10" Type="http://schemas.openxmlformats.org/officeDocument/2006/relationships/ctrlProp" Target="../ctrlProps/ctrlProp907.xml"/><Relationship Id="rId19" Type="http://schemas.openxmlformats.org/officeDocument/2006/relationships/ctrlProp" Target="../ctrlProps/ctrlProp916.xml"/><Relationship Id="rId31" Type="http://schemas.openxmlformats.org/officeDocument/2006/relationships/ctrlProp" Target="../ctrlProps/ctrlProp928.xml"/><Relationship Id="rId4" Type="http://schemas.openxmlformats.org/officeDocument/2006/relationships/ctrlProp" Target="../ctrlProps/ctrlProp901.xml"/><Relationship Id="rId9" Type="http://schemas.openxmlformats.org/officeDocument/2006/relationships/ctrlProp" Target="../ctrlProps/ctrlProp906.xml"/><Relationship Id="rId14" Type="http://schemas.openxmlformats.org/officeDocument/2006/relationships/ctrlProp" Target="../ctrlProps/ctrlProp911.xml"/><Relationship Id="rId22" Type="http://schemas.openxmlformats.org/officeDocument/2006/relationships/ctrlProp" Target="../ctrlProps/ctrlProp919.xml"/><Relationship Id="rId27" Type="http://schemas.openxmlformats.org/officeDocument/2006/relationships/ctrlProp" Target="../ctrlProps/ctrlProp924.xml"/><Relationship Id="rId30" Type="http://schemas.openxmlformats.org/officeDocument/2006/relationships/ctrlProp" Target="../ctrlProps/ctrlProp927.xml"/><Relationship Id="rId35" Type="http://schemas.openxmlformats.org/officeDocument/2006/relationships/ctrlProp" Target="../ctrlProps/ctrlProp932.xml"/><Relationship Id="rId8" Type="http://schemas.openxmlformats.org/officeDocument/2006/relationships/ctrlProp" Target="../ctrlProps/ctrlProp905.xml"/><Relationship Id="rId3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46.xml"/><Relationship Id="rId18" Type="http://schemas.openxmlformats.org/officeDocument/2006/relationships/ctrlProp" Target="../ctrlProps/ctrlProp951.xml"/><Relationship Id="rId26" Type="http://schemas.openxmlformats.org/officeDocument/2006/relationships/ctrlProp" Target="../ctrlProps/ctrlProp959.xml"/><Relationship Id="rId39" Type="http://schemas.openxmlformats.org/officeDocument/2006/relationships/ctrlProp" Target="../ctrlProps/ctrlProp972.xml"/><Relationship Id="rId21" Type="http://schemas.openxmlformats.org/officeDocument/2006/relationships/ctrlProp" Target="../ctrlProps/ctrlProp954.xml"/><Relationship Id="rId34" Type="http://schemas.openxmlformats.org/officeDocument/2006/relationships/ctrlProp" Target="../ctrlProps/ctrlProp967.xml"/><Relationship Id="rId7" Type="http://schemas.openxmlformats.org/officeDocument/2006/relationships/ctrlProp" Target="../ctrlProps/ctrlProp940.xml"/><Relationship Id="rId12" Type="http://schemas.openxmlformats.org/officeDocument/2006/relationships/ctrlProp" Target="../ctrlProps/ctrlProp945.xml"/><Relationship Id="rId17" Type="http://schemas.openxmlformats.org/officeDocument/2006/relationships/ctrlProp" Target="../ctrlProps/ctrlProp950.xml"/><Relationship Id="rId25" Type="http://schemas.openxmlformats.org/officeDocument/2006/relationships/ctrlProp" Target="../ctrlProps/ctrlProp958.xml"/><Relationship Id="rId33" Type="http://schemas.openxmlformats.org/officeDocument/2006/relationships/ctrlProp" Target="../ctrlProps/ctrlProp966.xml"/><Relationship Id="rId38" Type="http://schemas.openxmlformats.org/officeDocument/2006/relationships/ctrlProp" Target="../ctrlProps/ctrlProp971.xml"/><Relationship Id="rId2" Type="http://schemas.openxmlformats.org/officeDocument/2006/relationships/drawing" Target="../drawings/drawing27.xml"/><Relationship Id="rId16" Type="http://schemas.openxmlformats.org/officeDocument/2006/relationships/ctrlProp" Target="../ctrlProps/ctrlProp949.xml"/><Relationship Id="rId20" Type="http://schemas.openxmlformats.org/officeDocument/2006/relationships/ctrlProp" Target="../ctrlProps/ctrlProp953.xml"/><Relationship Id="rId29" Type="http://schemas.openxmlformats.org/officeDocument/2006/relationships/ctrlProp" Target="../ctrlProps/ctrlProp9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939.xml"/><Relationship Id="rId11" Type="http://schemas.openxmlformats.org/officeDocument/2006/relationships/ctrlProp" Target="../ctrlProps/ctrlProp944.xml"/><Relationship Id="rId24" Type="http://schemas.openxmlformats.org/officeDocument/2006/relationships/ctrlProp" Target="../ctrlProps/ctrlProp957.xml"/><Relationship Id="rId32" Type="http://schemas.openxmlformats.org/officeDocument/2006/relationships/ctrlProp" Target="../ctrlProps/ctrlProp965.xml"/><Relationship Id="rId37" Type="http://schemas.openxmlformats.org/officeDocument/2006/relationships/ctrlProp" Target="../ctrlProps/ctrlProp970.xml"/><Relationship Id="rId5" Type="http://schemas.openxmlformats.org/officeDocument/2006/relationships/ctrlProp" Target="../ctrlProps/ctrlProp938.xml"/><Relationship Id="rId15" Type="http://schemas.openxmlformats.org/officeDocument/2006/relationships/ctrlProp" Target="../ctrlProps/ctrlProp948.xml"/><Relationship Id="rId23" Type="http://schemas.openxmlformats.org/officeDocument/2006/relationships/ctrlProp" Target="../ctrlProps/ctrlProp956.xml"/><Relationship Id="rId28" Type="http://schemas.openxmlformats.org/officeDocument/2006/relationships/ctrlProp" Target="../ctrlProps/ctrlProp961.xml"/><Relationship Id="rId36" Type="http://schemas.openxmlformats.org/officeDocument/2006/relationships/ctrlProp" Target="../ctrlProps/ctrlProp969.xml"/><Relationship Id="rId10" Type="http://schemas.openxmlformats.org/officeDocument/2006/relationships/ctrlProp" Target="../ctrlProps/ctrlProp943.xml"/><Relationship Id="rId19" Type="http://schemas.openxmlformats.org/officeDocument/2006/relationships/ctrlProp" Target="../ctrlProps/ctrlProp952.xml"/><Relationship Id="rId31" Type="http://schemas.openxmlformats.org/officeDocument/2006/relationships/ctrlProp" Target="../ctrlProps/ctrlProp964.xml"/><Relationship Id="rId4" Type="http://schemas.openxmlformats.org/officeDocument/2006/relationships/ctrlProp" Target="../ctrlProps/ctrlProp937.xml"/><Relationship Id="rId9" Type="http://schemas.openxmlformats.org/officeDocument/2006/relationships/ctrlProp" Target="../ctrlProps/ctrlProp942.xml"/><Relationship Id="rId14" Type="http://schemas.openxmlformats.org/officeDocument/2006/relationships/ctrlProp" Target="../ctrlProps/ctrlProp947.xml"/><Relationship Id="rId22" Type="http://schemas.openxmlformats.org/officeDocument/2006/relationships/ctrlProp" Target="../ctrlProps/ctrlProp955.xml"/><Relationship Id="rId27" Type="http://schemas.openxmlformats.org/officeDocument/2006/relationships/ctrlProp" Target="../ctrlProps/ctrlProp960.xml"/><Relationship Id="rId30" Type="http://schemas.openxmlformats.org/officeDocument/2006/relationships/ctrlProp" Target="../ctrlProps/ctrlProp963.xml"/><Relationship Id="rId35" Type="http://schemas.openxmlformats.org/officeDocument/2006/relationships/ctrlProp" Target="../ctrlProps/ctrlProp968.xml"/><Relationship Id="rId8" Type="http://schemas.openxmlformats.org/officeDocument/2006/relationships/ctrlProp" Target="../ctrlProps/ctrlProp941.xml"/><Relationship Id="rId3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44287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73"/>
      <c r="I9" s="274"/>
      <c r="J9" s="1" t="s">
        <v>28</v>
      </c>
      <c r="K9" s="281" t="s">
        <v>217</v>
      </c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7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81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65"/>
      <c r="R16" s="266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63"/>
      <c r="R17" s="264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63"/>
      <c r="R18" s="264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63"/>
      <c r="R19" s="264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63"/>
      <c r="R20" s="264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3"/>
      <c r="R21" s="264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63"/>
      <c r="R22" s="264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3"/>
      <c r="R23" s="26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3"/>
      <c r="R24" s="26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5"/>
      <c r="R25" s="26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81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37"/>
      <c r="R33" s="238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235"/>
      <c r="R34" s="236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35"/>
      <c r="R35" s="23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35"/>
      <c r="R36" s="23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35"/>
      <c r="R37" s="23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35"/>
      <c r="R38" s="23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35"/>
      <c r="R39" s="23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35"/>
      <c r="R40" s="23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35"/>
      <c r="R41" s="23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7"/>
      <c r="R42" s="23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81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37"/>
      <c r="R50" s="238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35"/>
      <c r="R51" s="236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35"/>
      <c r="R52" s="23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35"/>
      <c r="R53" s="23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35"/>
      <c r="R54" s="23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35"/>
      <c r="R55" s="23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35"/>
      <c r="R56" s="23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81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37"/>
      <c r="R67" s="238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35"/>
      <c r="R68" s="236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35"/>
      <c r="R69" s="236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35"/>
      <c r="R70" s="236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35"/>
      <c r="R71" s="23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35"/>
      <c r="R72" s="236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35"/>
      <c r="R73" s="236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35"/>
      <c r="R74" s="236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35"/>
      <c r="R75" s="236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37"/>
      <c r="R76" s="23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81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37"/>
      <c r="R84" s="238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35"/>
      <c r="R85" s="236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35"/>
      <c r="R86" s="236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35"/>
      <c r="R87" s="236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35"/>
      <c r="R88" s="23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35"/>
      <c r="R89" s="23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35"/>
      <c r="R90" s="23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35"/>
      <c r="R91" s="23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35"/>
      <c r="R92" s="23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7"/>
      <c r="R93" s="23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81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37"/>
      <c r="R101" s="238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235"/>
      <c r="R102" s="236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35"/>
      <c r="R103" s="236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35"/>
      <c r="R104" s="236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35"/>
      <c r="R105" s="236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35"/>
      <c r="R106" s="236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35"/>
      <c r="R107" s="236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35"/>
      <c r="R108" s="236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35"/>
      <c r="R109" s="236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37"/>
      <c r="R110" s="238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39"/>
      <c r="R112" s="24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693" priority="89">
      <formula>$E$27&gt;0</formula>
    </cfRule>
    <cfRule type="expression" dxfId="2692" priority="90">
      <formula>$E$27&lt;0</formula>
    </cfRule>
  </conditionalFormatting>
  <conditionalFormatting sqref="G15:I16 H27:I27">
    <cfRule type="expression" dxfId="2691" priority="87">
      <formula>$H$27&gt;0</formula>
    </cfRule>
    <cfRule type="expression" dxfId="2690" priority="88">
      <formula>$H$27&lt;0</formula>
    </cfRule>
  </conditionalFormatting>
  <conditionalFormatting sqref="J15:L16 K27:L27">
    <cfRule type="expression" dxfId="2689" priority="85">
      <formula>$K$27&gt;0</formula>
    </cfRule>
    <cfRule type="expression" dxfId="2688" priority="86">
      <formula>$K$27&lt;0</formula>
    </cfRule>
  </conditionalFormatting>
  <conditionalFormatting sqref="M15:O16 N27:O27">
    <cfRule type="expression" dxfId="2687" priority="83">
      <formula>$N$27&gt;0</formula>
    </cfRule>
    <cfRule type="expression" dxfId="2686" priority="84">
      <formula>$N$27&lt;0</formula>
    </cfRule>
  </conditionalFormatting>
  <conditionalFormatting sqref="A17:O26 A34:O43">
    <cfRule type="expression" dxfId="2685" priority="91">
      <formula>AND($N17 &gt; 0, ISNUMBER($N17))</formula>
    </cfRule>
    <cfRule type="expression" dxfId="2684" priority="92">
      <formula>AND($N17 &lt; 0, ISNUMBER($N17))</formula>
    </cfRule>
    <cfRule type="expression" dxfId="2683" priority="93">
      <formula>AND($K17 &gt; 0, ISNUMBER($K17))</formula>
    </cfRule>
    <cfRule type="expression" dxfId="2682" priority="94">
      <formula>AND($K17 &lt; 0, ISNUMBER($K17))</formula>
    </cfRule>
    <cfRule type="expression" dxfId="2681" priority="95">
      <formula>AND($H17 &gt; 0, ISNUMBER($H17))</formula>
    </cfRule>
    <cfRule type="expression" dxfId="2680" priority="96">
      <formula>AND($H17 &lt; 0, ISNUMBER($H17))</formula>
    </cfRule>
    <cfRule type="expression" dxfId="2679" priority="97">
      <formula>AND($E17 &gt; 0, ISNUMBER($E17))</formula>
    </cfRule>
    <cfRule type="expression" dxfId="2678" priority="98">
      <formula>AND($E17 &lt; 0, ISNUMBER($E17))</formula>
    </cfRule>
  </conditionalFormatting>
  <conditionalFormatting sqref="D32:F33 E44:F44">
    <cfRule type="expression" dxfId="2677" priority="81">
      <formula>$E$44&gt;0</formula>
    </cfRule>
    <cfRule type="expression" dxfId="2676" priority="82">
      <formula>$E$44&lt;0</formula>
    </cfRule>
  </conditionalFormatting>
  <conditionalFormatting sqref="G32:I33 H44:I44">
    <cfRule type="expression" dxfId="2675" priority="79">
      <formula>$H$44&gt;0</formula>
    </cfRule>
    <cfRule type="expression" dxfId="2674" priority="80">
      <formula>$H$44&lt;0</formula>
    </cfRule>
  </conditionalFormatting>
  <conditionalFormatting sqref="J32:L33 K44:L44">
    <cfRule type="expression" dxfId="2673" priority="77">
      <formula>$K$44&gt;0</formula>
    </cfRule>
    <cfRule type="expression" dxfId="2672" priority="78">
      <formula>$K$44&lt;0</formula>
    </cfRule>
  </conditionalFormatting>
  <conditionalFormatting sqref="M32:O33 N44:O44">
    <cfRule type="expression" dxfId="2671" priority="75">
      <formula>$N$44&gt;0</formula>
    </cfRule>
    <cfRule type="expression" dxfId="2670" priority="76">
      <formula>$N$44&lt;0</formula>
    </cfRule>
  </conditionalFormatting>
  <conditionalFormatting sqref="A51:O60">
    <cfRule type="expression" dxfId="2669" priority="67">
      <formula>AND($N51 &gt; 0, ISNUMBER($N51))</formula>
    </cfRule>
    <cfRule type="expression" dxfId="2668" priority="68">
      <formula>AND($N51 &lt; 0, ISNUMBER($N51))</formula>
    </cfRule>
    <cfRule type="expression" dxfId="2667" priority="69">
      <formula>AND($K51 &gt; 0, ISNUMBER($K51))</formula>
    </cfRule>
    <cfRule type="expression" dxfId="2666" priority="70">
      <formula>AND($K51 &lt; 0, ISNUMBER($K51))</formula>
    </cfRule>
    <cfRule type="expression" dxfId="2665" priority="71">
      <formula>AND($H51 &gt; 0, ISNUMBER($H51))</formula>
    </cfRule>
    <cfRule type="expression" dxfId="2664" priority="72">
      <formula>AND($H51 &lt; 0, ISNUMBER($H51))</formula>
    </cfRule>
    <cfRule type="expression" dxfId="2663" priority="73">
      <formula>AND($E51 &gt; 0, ISNUMBER($E51))</formula>
    </cfRule>
    <cfRule type="expression" dxfId="2662" priority="74">
      <formula>AND($E51 &lt; 0, ISNUMBER($E51))</formula>
    </cfRule>
  </conditionalFormatting>
  <conditionalFormatting sqref="D49:F50 E61:F61">
    <cfRule type="expression" dxfId="2661" priority="65">
      <formula>$E$61&gt;0</formula>
    </cfRule>
    <cfRule type="expression" dxfId="2660" priority="66">
      <formula>$E$61&lt;0</formula>
    </cfRule>
  </conditionalFormatting>
  <conditionalFormatting sqref="G49:I50 H61:I61">
    <cfRule type="expression" dxfId="2659" priority="63">
      <formula>$H$61&gt;0</formula>
    </cfRule>
    <cfRule type="expression" dxfId="2658" priority="64">
      <formula>$H$61&lt;0</formula>
    </cfRule>
  </conditionalFormatting>
  <conditionalFormatting sqref="J49:L50 K61:L61">
    <cfRule type="expression" dxfId="2657" priority="61">
      <formula>$K$61&gt;0</formula>
    </cfRule>
    <cfRule type="expression" dxfId="2656" priority="62">
      <formula>$K$61&lt;0</formula>
    </cfRule>
  </conditionalFormatting>
  <conditionalFormatting sqref="M49:O50 N61:O61">
    <cfRule type="expression" dxfId="2655" priority="59">
      <formula>$N$61&gt;0</formula>
    </cfRule>
    <cfRule type="expression" dxfId="2654" priority="60">
      <formula>$N$61&lt;0</formula>
    </cfRule>
  </conditionalFormatting>
  <conditionalFormatting sqref="A68:O77">
    <cfRule type="expression" dxfId="2653" priority="51">
      <formula>AND($N68 &gt; 0, ISNUMBER($N68))</formula>
    </cfRule>
    <cfRule type="expression" dxfId="2652" priority="52">
      <formula>AND($N68 &lt; 0, ISNUMBER($N68))</formula>
    </cfRule>
    <cfRule type="expression" dxfId="2651" priority="53">
      <formula>AND($K68 &gt; 0, ISNUMBER($K68))</formula>
    </cfRule>
    <cfRule type="expression" dxfId="2650" priority="54">
      <formula>AND($K68 &lt; 0, ISNUMBER($K68))</formula>
    </cfRule>
    <cfRule type="expression" dxfId="2649" priority="55">
      <formula>AND($H68 &gt; 0, ISNUMBER($H68))</formula>
    </cfRule>
    <cfRule type="expression" dxfId="2648" priority="56">
      <formula>AND($H68 &lt; 0, ISNUMBER($H68))</formula>
    </cfRule>
    <cfRule type="expression" dxfId="2647" priority="57">
      <formula>AND($E68 &gt; 0, ISNUMBER($E68))</formula>
    </cfRule>
    <cfRule type="expression" dxfId="2646" priority="58">
      <formula>AND($E68 &lt; 0, ISNUMBER($E68))</formula>
    </cfRule>
  </conditionalFormatting>
  <conditionalFormatting sqref="D66:F67 E78:F78">
    <cfRule type="expression" dxfId="2645" priority="49">
      <formula>$E$78&gt;0</formula>
    </cfRule>
    <cfRule type="expression" dxfId="2644" priority="50">
      <formula>$E$78&lt;0</formula>
    </cfRule>
  </conditionalFormatting>
  <conditionalFormatting sqref="G66:I67 H78:I78">
    <cfRule type="expression" dxfId="2643" priority="47">
      <formula>$H$78&gt;0</formula>
    </cfRule>
    <cfRule type="expression" dxfId="2642" priority="48">
      <formula>$H$78&lt;0</formula>
    </cfRule>
  </conditionalFormatting>
  <conditionalFormatting sqref="J66:L67 K78:L78">
    <cfRule type="expression" dxfId="2641" priority="45">
      <formula>$K$78&gt;0</formula>
    </cfRule>
    <cfRule type="expression" dxfId="2640" priority="46">
      <formula>$K$78&lt;0</formula>
    </cfRule>
  </conditionalFormatting>
  <conditionalFormatting sqref="M66:O67 N78:O78">
    <cfRule type="expression" dxfId="2639" priority="43">
      <formula>$N$78&gt;0</formula>
    </cfRule>
    <cfRule type="expression" dxfId="2638" priority="44">
      <formula>$N$78&lt;0</formula>
    </cfRule>
  </conditionalFormatting>
  <conditionalFormatting sqref="A85:O94">
    <cfRule type="expression" dxfId="2637" priority="35">
      <formula>AND($N85 &gt; 0, ISNUMBER($N85))</formula>
    </cfRule>
    <cfRule type="expression" dxfId="2636" priority="36">
      <formula>AND($N85 &lt; 0, ISNUMBER($N85))</formula>
    </cfRule>
    <cfRule type="expression" dxfId="2635" priority="37">
      <formula>AND($K85 &gt; 0, ISNUMBER($K85))</formula>
    </cfRule>
    <cfRule type="expression" dxfId="2634" priority="38">
      <formula>AND($K85 &lt; 0, ISNUMBER($K85))</formula>
    </cfRule>
    <cfRule type="expression" dxfId="2633" priority="39">
      <formula>AND($H85 &gt; 0, ISNUMBER($H85))</formula>
    </cfRule>
    <cfRule type="expression" dxfId="2632" priority="40">
      <formula>AND($H85 &lt; 0, ISNUMBER($H85))</formula>
    </cfRule>
    <cfRule type="expression" dxfId="2631" priority="41">
      <formula>AND($E85 &gt; 0, ISNUMBER($E85))</formula>
    </cfRule>
    <cfRule type="expression" dxfId="2630" priority="42">
      <formula>AND($E85 &lt; 0, ISNUMBER($E85))</formula>
    </cfRule>
  </conditionalFormatting>
  <conditionalFormatting sqref="D83:F84 E95:F95">
    <cfRule type="expression" dxfId="2629" priority="33">
      <formula>$E$95&gt;0</formula>
    </cfRule>
    <cfRule type="expression" dxfId="2628" priority="34">
      <formula>$E$95&lt;0</formula>
    </cfRule>
  </conditionalFormatting>
  <conditionalFormatting sqref="G83:I84 H95:I95">
    <cfRule type="expression" dxfId="2627" priority="31">
      <formula>$H$95&gt;0</formula>
    </cfRule>
    <cfRule type="expression" dxfId="2626" priority="32">
      <formula>$H$95&lt;0</formula>
    </cfRule>
  </conditionalFormatting>
  <conditionalFormatting sqref="J83:L84 K95:L95">
    <cfRule type="expression" dxfId="2625" priority="29">
      <formula>$K$95&gt;0</formula>
    </cfRule>
    <cfRule type="expression" dxfId="2624" priority="30">
      <formula>$K$95&lt;0</formula>
    </cfRule>
  </conditionalFormatting>
  <conditionalFormatting sqref="M83:O84 N95:O95">
    <cfRule type="expression" dxfId="2623" priority="27">
      <formula>$N$95&gt;0</formula>
    </cfRule>
    <cfRule type="expression" dxfId="2622" priority="28">
      <formula>$N$95&lt;0</formula>
    </cfRule>
  </conditionalFormatting>
  <conditionalFormatting sqref="A102:O111">
    <cfRule type="expression" dxfId="2621" priority="19">
      <formula>AND($N102 &gt; 0, ISNUMBER($N102))</formula>
    </cfRule>
    <cfRule type="expression" dxfId="2620" priority="20">
      <formula>AND($N102 &lt; 0, ISNUMBER($N102))</formula>
    </cfRule>
    <cfRule type="expression" dxfId="2619" priority="21">
      <formula>AND($K102 &gt; 0, ISNUMBER($K102))</formula>
    </cfRule>
    <cfRule type="expression" dxfId="2618" priority="22">
      <formula>AND($K102 &lt; 0, ISNUMBER($K102))</formula>
    </cfRule>
    <cfRule type="expression" dxfId="2617" priority="23">
      <formula>AND($H102 &gt; 0, ISNUMBER($H102))</formula>
    </cfRule>
    <cfRule type="expression" dxfId="2616" priority="24">
      <formula>AND($H102 &lt; 0, ISNUMBER($H102))</formula>
    </cfRule>
    <cfRule type="expression" dxfId="2615" priority="25">
      <formula>AND($E102 &gt; 0, ISNUMBER($E102))</formula>
    </cfRule>
    <cfRule type="expression" dxfId="2614" priority="26">
      <formula>AND($E102 &lt; 0, ISNUMBER($E102))</formula>
    </cfRule>
  </conditionalFormatting>
  <conditionalFormatting sqref="D100:F101 E112:F112">
    <cfRule type="expression" dxfId="2613" priority="17">
      <formula>$E$112&gt;0</formula>
    </cfRule>
    <cfRule type="expression" dxfId="2612" priority="18">
      <formula>$E$112&lt;0</formula>
    </cfRule>
  </conditionalFormatting>
  <conditionalFormatting sqref="G100:I101 H112:I112">
    <cfRule type="expression" dxfId="2611" priority="15">
      <formula>$H$112&gt;0</formula>
    </cfRule>
    <cfRule type="expression" dxfId="2610" priority="16">
      <formula>$H$112&lt;0</formula>
    </cfRule>
  </conditionalFormatting>
  <conditionalFormatting sqref="J100:L101 K112:L112">
    <cfRule type="expression" dxfId="2609" priority="13">
      <formula>$K$112&gt;0</formula>
    </cfRule>
    <cfRule type="expression" dxfId="2608" priority="14">
      <formula>$K$112&lt;0</formula>
    </cfRule>
  </conditionalFormatting>
  <conditionalFormatting sqref="M100:O101 N112:O112">
    <cfRule type="expression" dxfId="2607" priority="11">
      <formula>$N$112&gt;0</formula>
    </cfRule>
    <cfRule type="expression" dxfId="2606" priority="12">
      <formula>$N$112&lt;0</formula>
    </cfRule>
  </conditionalFormatting>
  <conditionalFormatting sqref="G2:I3">
    <cfRule type="expression" dxfId="26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6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6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6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6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6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5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5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5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5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44288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73"/>
      <c r="I9" s="274"/>
      <c r="J9" s="1" t="s">
        <v>28</v>
      </c>
      <c r="K9" s="281"/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7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82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53" t="s">
        <v>20</v>
      </c>
      <c r="E15" s="254"/>
      <c r="F15" s="255"/>
      <c r="G15" s="253" t="s">
        <v>15</v>
      </c>
      <c r="H15" s="254"/>
      <c r="I15" s="255"/>
      <c r="J15" s="256" t="s">
        <v>34</v>
      </c>
      <c r="K15" s="256"/>
      <c r="L15" s="256"/>
      <c r="M15" s="253" t="s">
        <v>54</v>
      </c>
      <c r="N15" s="254"/>
      <c r="O15" s="255"/>
      <c r="Q15" s="265"/>
      <c r="R15" s="266"/>
    </row>
    <row r="16" spans="1:18" ht="17.25" customHeight="1" thickBot="1">
      <c r="A16" s="250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65"/>
      <c r="R16" s="266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63"/>
      <c r="R17" s="264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63"/>
      <c r="R18" s="264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63"/>
      <c r="R19" s="264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63"/>
      <c r="R20" s="264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3"/>
      <c r="R21" s="264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63"/>
      <c r="R22" s="264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63"/>
      <c r="R23" s="264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63"/>
      <c r="R24" s="264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65"/>
      <c r="R25" s="266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7"/>
      <c r="R27" s="268"/>
    </row>
    <row r="28" spans="1:18" ht="17.25" customHeight="1"/>
    <row r="29" spans="1:18" ht="17.25" customHeight="1" thickBot="1"/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82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37"/>
      <c r="R33" s="238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35"/>
      <c r="R34" s="236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235"/>
      <c r="R35" s="236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235"/>
      <c r="R36" s="236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235"/>
      <c r="R37" s="236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235"/>
      <c r="R38" s="236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235"/>
      <c r="R39" s="236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235"/>
      <c r="R40" s="236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35"/>
      <c r="R41" s="236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37"/>
      <c r="R42" s="23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39"/>
      <c r="R44" s="240"/>
    </row>
    <row r="45" spans="1:18" ht="17.25" customHeight="1"/>
    <row r="46" spans="1:18" ht="17.25" customHeight="1" thickBot="1"/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82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37"/>
      <c r="R50" s="238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35"/>
      <c r="R51" s="236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235"/>
      <c r="R52" s="236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235"/>
      <c r="R53" s="236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235"/>
      <c r="R54" s="236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235"/>
      <c r="R55" s="236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235"/>
      <c r="R56" s="236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82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37"/>
      <c r="R67" s="238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35"/>
      <c r="R68" s="236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35"/>
      <c r="R69" s="236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35"/>
      <c r="R70" s="236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35"/>
      <c r="R71" s="23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35"/>
      <c r="R72" s="236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35"/>
      <c r="R73" s="236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35"/>
      <c r="R74" s="236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35"/>
      <c r="R75" s="236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37"/>
      <c r="R76" s="23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39"/>
      <c r="R78" s="240"/>
    </row>
    <row r="79" spans="1:18" ht="17.25" customHeight="1"/>
    <row r="80" spans="1:18" ht="17.25" customHeight="1" thickBot="1"/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82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37"/>
      <c r="R84" s="238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35"/>
      <c r="R85" s="236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35"/>
      <c r="R86" s="236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35"/>
      <c r="R87" s="236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35"/>
      <c r="R88" s="23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35"/>
      <c r="R89" s="236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35"/>
      <c r="R90" s="236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35"/>
      <c r="R91" s="236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35"/>
      <c r="R92" s="236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37"/>
      <c r="R93" s="23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82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37"/>
      <c r="R101" s="238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35"/>
      <c r="R102" s="236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235"/>
      <c r="R103" s="236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235"/>
      <c r="R104" s="236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235"/>
      <c r="R105" s="236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235"/>
      <c r="R106" s="236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235"/>
      <c r="R107" s="236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235"/>
      <c r="R108" s="236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235"/>
      <c r="R109" s="236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237"/>
      <c r="R110" s="238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39"/>
      <c r="R112" s="24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595" priority="89">
      <formula>$E$27&gt;0</formula>
    </cfRule>
    <cfRule type="expression" dxfId="2594" priority="90">
      <formula>$E$27&lt;0</formula>
    </cfRule>
  </conditionalFormatting>
  <conditionalFormatting sqref="G15:I16 H27:I27">
    <cfRule type="expression" dxfId="2593" priority="87">
      <formula>$H$27&gt;0</formula>
    </cfRule>
    <cfRule type="expression" dxfId="2592" priority="88">
      <formula>$H$27&lt;0</formula>
    </cfRule>
  </conditionalFormatting>
  <conditionalFormatting sqref="J15:L16 K27:L27">
    <cfRule type="expression" dxfId="2591" priority="85">
      <formula>$K$27&gt;0</formula>
    </cfRule>
    <cfRule type="expression" dxfId="2590" priority="86">
      <formula>$K$27&lt;0</formula>
    </cfRule>
  </conditionalFormatting>
  <conditionalFormatting sqref="M15:O16 N27:O27">
    <cfRule type="expression" dxfId="2589" priority="83">
      <formula>$N$27&gt;0</formula>
    </cfRule>
    <cfRule type="expression" dxfId="2588" priority="84">
      <formula>$N$27&lt;0</formula>
    </cfRule>
  </conditionalFormatting>
  <conditionalFormatting sqref="A17:O26 A34:O43">
    <cfRule type="expression" dxfId="2587" priority="91">
      <formula>AND($N17 &gt; 0, ISNUMBER($N17))</formula>
    </cfRule>
    <cfRule type="expression" dxfId="2586" priority="92">
      <formula>AND($N17 &lt; 0, ISNUMBER($N17))</formula>
    </cfRule>
    <cfRule type="expression" dxfId="2585" priority="93">
      <formula>AND($K17 &gt; 0, ISNUMBER($K17))</formula>
    </cfRule>
    <cfRule type="expression" dxfId="2584" priority="94">
      <formula>AND($K17 &lt; 0, ISNUMBER($K17))</formula>
    </cfRule>
    <cfRule type="expression" dxfId="2583" priority="95">
      <formula>AND($H17 &gt; 0, ISNUMBER($H17))</formula>
    </cfRule>
    <cfRule type="expression" dxfId="2582" priority="96">
      <formula>AND($H17 &lt; 0, ISNUMBER($H17))</formula>
    </cfRule>
    <cfRule type="expression" dxfId="2581" priority="97">
      <formula>AND($E17 &gt; 0, ISNUMBER($E17))</formula>
    </cfRule>
    <cfRule type="expression" dxfId="2580" priority="98">
      <formula>AND($E17 &lt; 0, ISNUMBER($E17))</formula>
    </cfRule>
  </conditionalFormatting>
  <conditionalFormatting sqref="D32:F33 E44:F44">
    <cfRule type="expression" dxfId="2579" priority="81">
      <formula>$E$44&gt;0</formula>
    </cfRule>
    <cfRule type="expression" dxfId="2578" priority="82">
      <formula>$E$44&lt;0</formula>
    </cfRule>
  </conditionalFormatting>
  <conditionalFormatting sqref="G32:I33 H44:I44">
    <cfRule type="expression" dxfId="2577" priority="79">
      <formula>$H$44&gt;0</formula>
    </cfRule>
    <cfRule type="expression" dxfId="2576" priority="80">
      <formula>$H$44&lt;0</formula>
    </cfRule>
  </conditionalFormatting>
  <conditionalFormatting sqref="J32:L33 K44:L44">
    <cfRule type="expression" dxfId="2575" priority="77">
      <formula>$K$44&gt;0</formula>
    </cfRule>
    <cfRule type="expression" dxfId="2574" priority="78">
      <formula>$K$44&lt;0</formula>
    </cfRule>
  </conditionalFormatting>
  <conditionalFormatting sqref="M32:O33 N44:O44">
    <cfRule type="expression" dxfId="2573" priority="75">
      <formula>$N$44&gt;0</formula>
    </cfRule>
    <cfRule type="expression" dxfId="2572" priority="76">
      <formula>$N$44&lt;0</formula>
    </cfRule>
  </conditionalFormatting>
  <conditionalFormatting sqref="A51:O60">
    <cfRule type="expression" dxfId="2571" priority="67">
      <formula>AND($N51 &gt; 0, ISNUMBER($N51))</formula>
    </cfRule>
    <cfRule type="expression" dxfId="2570" priority="68">
      <formula>AND($N51 &lt; 0, ISNUMBER($N51))</formula>
    </cfRule>
    <cfRule type="expression" dxfId="2569" priority="69">
      <formula>AND($K51 &gt; 0, ISNUMBER($K51))</formula>
    </cfRule>
    <cfRule type="expression" dxfId="2568" priority="70">
      <formula>AND($K51 &lt; 0, ISNUMBER($K51))</formula>
    </cfRule>
    <cfRule type="expression" dxfId="2567" priority="71">
      <formula>AND($H51 &gt; 0, ISNUMBER($H51))</formula>
    </cfRule>
    <cfRule type="expression" dxfId="2566" priority="72">
      <formula>AND($H51 &lt; 0, ISNUMBER($H51))</formula>
    </cfRule>
    <cfRule type="expression" dxfId="2565" priority="73">
      <formula>AND($E51 &gt; 0, ISNUMBER($E51))</formula>
    </cfRule>
    <cfRule type="expression" dxfId="2564" priority="74">
      <formula>AND($E51 &lt; 0, ISNUMBER($E51))</formula>
    </cfRule>
  </conditionalFormatting>
  <conditionalFormatting sqref="D49:F50 E61:F61">
    <cfRule type="expression" dxfId="2563" priority="65">
      <formula>$E$61&gt;0</formula>
    </cfRule>
    <cfRule type="expression" dxfId="2562" priority="66">
      <formula>$E$61&lt;0</formula>
    </cfRule>
  </conditionalFormatting>
  <conditionalFormatting sqref="G49:I50 H61:I61">
    <cfRule type="expression" dxfId="2561" priority="63">
      <formula>$H$61&gt;0</formula>
    </cfRule>
    <cfRule type="expression" dxfId="2560" priority="64">
      <formula>$H$61&lt;0</formula>
    </cfRule>
  </conditionalFormatting>
  <conditionalFormatting sqref="J49:L50 K61:L61">
    <cfRule type="expression" dxfId="2559" priority="61">
      <formula>$K$61&gt;0</formula>
    </cfRule>
    <cfRule type="expression" dxfId="2558" priority="62">
      <formula>$K$61&lt;0</formula>
    </cfRule>
  </conditionalFormatting>
  <conditionalFormatting sqref="M49:O50 N61:O61">
    <cfRule type="expression" dxfId="2557" priority="59">
      <formula>$N$61&gt;0</formula>
    </cfRule>
    <cfRule type="expression" dxfId="2556" priority="60">
      <formula>$N$61&lt;0</formula>
    </cfRule>
  </conditionalFormatting>
  <conditionalFormatting sqref="A68:O77">
    <cfRule type="expression" dxfId="2555" priority="51">
      <formula>AND($N68 &gt; 0, ISNUMBER($N68))</formula>
    </cfRule>
    <cfRule type="expression" dxfId="2554" priority="52">
      <formula>AND($N68 &lt; 0, ISNUMBER($N68))</formula>
    </cfRule>
    <cfRule type="expression" dxfId="2553" priority="53">
      <formula>AND($K68 &gt; 0, ISNUMBER($K68))</formula>
    </cfRule>
    <cfRule type="expression" dxfId="2552" priority="54">
      <formula>AND($K68 &lt; 0, ISNUMBER($K68))</formula>
    </cfRule>
    <cfRule type="expression" dxfId="2551" priority="55">
      <formula>AND($H68 &gt; 0, ISNUMBER($H68))</formula>
    </cfRule>
    <cfRule type="expression" dxfId="2550" priority="56">
      <formula>AND($H68 &lt; 0, ISNUMBER($H68))</formula>
    </cfRule>
    <cfRule type="expression" dxfId="2549" priority="57">
      <formula>AND($E68 &gt; 0, ISNUMBER($E68))</formula>
    </cfRule>
    <cfRule type="expression" dxfId="2548" priority="58">
      <formula>AND($E68 &lt; 0, ISNUMBER($E68))</formula>
    </cfRule>
  </conditionalFormatting>
  <conditionalFormatting sqref="D66:F67 E78:F78">
    <cfRule type="expression" dxfId="2547" priority="49">
      <formula>$E$78&gt;0</formula>
    </cfRule>
    <cfRule type="expression" dxfId="2546" priority="50">
      <formula>$E$78&lt;0</formula>
    </cfRule>
  </conditionalFormatting>
  <conditionalFormatting sqref="G66:I67 H78:I78">
    <cfRule type="expression" dxfId="2545" priority="47">
      <formula>$H$78&gt;0</formula>
    </cfRule>
    <cfRule type="expression" dxfId="2544" priority="48">
      <formula>$H$78&lt;0</formula>
    </cfRule>
  </conditionalFormatting>
  <conditionalFormatting sqref="J66:L67 K78:L78">
    <cfRule type="expression" dxfId="2543" priority="45">
      <formula>$K$78&gt;0</formula>
    </cfRule>
    <cfRule type="expression" dxfId="2542" priority="46">
      <formula>$K$78&lt;0</formula>
    </cfRule>
  </conditionalFormatting>
  <conditionalFormatting sqref="M66:O67 N78:O78">
    <cfRule type="expression" dxfId="2541" priority="43">
      <formula>$N$78&gt;0</formula>
    </cfRule>
    <cfRule type="expression" dxfId="2540" priority="44">
      <formula>$N$78&lt;0</formula>
    </cfRule>
  </conditionalFormatting>
  <conditionalFormatting sqref="A85:O94">
    <cfRule type="expression" dxfId="2539" priority="35">
      <formula>AND($N85 &gt; 0, ISNUMBER($N85))</formula>
    </cfRule>
    <cfRule type="expression" dxfId="2538" priority="36">
      <formula>AND($N85 &lt; 0, ISNUMBER($N85))</formula>
    </cfRule>
    <cfRule type="expression" dxfId="2537" priority="37">
      <formula>AND($K85 &gt; 0, ISNUMBER($K85))</formula>
    </cfRule>
    <cfRule type="expression" dxfId="2536" priority="38">
      <formula>AND($K85 &lt; 0, ISNUMBER($K85))</formula>
    </cfRule>
    <cfRule type="expression" dxfId="2535" priority="39">
      <formula>AND($H85 &gt; 0, ISNUMBER($H85))</formula>
    </cfRule>
    <cfRule type="expression" dxfId="2534" priority="40">
      <formula>AND($H85 &lt; 0, ISNUMBER($H85))</formula>
    </cfRule>
    <cfRule type="expression" dxfId="2533" priority="41">
      <formula>AND($E85 &gt; 0, ISNUMBER($E85))</formula>
    </cfRule>
    <cfRule type="expression" dxfId="2532" priority="42">
      <formula>AND($E85 &lt; 0, ISNUMBER($E85))</formula>
    </cfRule>
  </conditionalFormatting>
  <conditionalFormatting sqref="D83:F84 E95:F95">
    <cfRule type="expression" dxfId="2531" priority="33">
      <formula>$E$95&gt;0</formula>
    </cfRule>
    <cfRule type="expression" dxfId="2530" priority="34">
      <formula>$E$95&lt;0</formula>
    </cfRule>
  </conditionalFormatting>
  <conditionalFormatting sqref="G83:I84 H95:I95">
    <cfRule type="expression" dxfId="2529" priority="31">
      <formula>$H$95&gt;0</formula>
    </cfRule>
    <cfRule type="expression" dxfId="2528" priority="32">
      <formula>$H$95&lt;0</formula>
    </cfRule>
  </conditionalFormatting>
  <conditionalFormatting sqref="J83:L84 K95:L95">
    <cfRule type="expression" dxfId="2527" priority="29">
      <formula>$K$95&gt;0</formula>
    </cfRule>
    <cfRule type="expression" dxfId="2526" priority="30">
      <formula>$K$95&lt;0</formula>
    </cfRule>
  </conditionalFormatting>
  <conditionalFormatting sqref="M83:O84 N95:O95">
    <cfRule type="expression" dxfId="2525" priority="27">
      <formula>$N$95&gt;0</formula>
    </cfRule>
    <cfRule type="expression" dxfId="2524" priority="28">
      <formula>$N$95&lt;0</formula>
    </cfRule>
  </conditionalFormatting>
  <conditionalFormatting sqref="A102:O111">
    <cfRule type="expression" dxfId="2523" priority="19">
      <formula>AND($N102 &gt; 0, ISNUMBER($N102))</formula>
    </cfRule>
    <cfRule type="expression" dxfId="2522" priority="20">
      <formula>AND($N102 &lt; 0, ISNUMBER($N102))</formula>
    </cfRule>
    <cfRule type="expression" dxfId="2521" priority="21">
      <formula>AND($K102 &gt; 0, ISNUMBER($K102))</formula>
    </cfRule>
    <cfRule type="expression" dxfId="2520" priority="22">
      <formula>AND($K102 &lt; 0, ISNUMBER($K102))</formula>
    </cfRule>
    <cfRule type="expression" dxfId="2519" priority="23">
      <formula>AND($H102 &gt; 0, ISNUMBER($H102))</formula>
    </cfRule>
    <cfRule type="expression" dxfId="2518" priority="24">
      <formula>AND($H102 &lt; 0, ISNUMBER($H102))</formula>
    </cfRule>
    <cfRule type="expression" dxfId="2517" priority="25">
      <formula>AND($E102 &gt; 0, ISNUMBER($E102))</formula>
    </cfRule>
    <cfRule type="expression" dxfId="2516" priority="26">
      <formula>AND($E102 &lt; 0, ISNUMBER($E102))</formula>
    </cfRule>
  </conditionalFormatting>
  <conditionalFormatting sqref="D100:F101 E112:F112">
    <cfRule type="expression" dxfId="2515" priority="17">
      <formula>$E$112&gt;0</formula>
    </cfRule>
    <cfRule type="expression" dxfId="2514" priority="18">
      <formula>$E$112&lt;0</formula>
    </cfRule>
  </conditionalFormatting>
  <conditionalFormatting sqref="G100:I101 H112:I112">
    <cfRule type="expression" dxfId="2513" priority="15">
      <formula>$H$112&gt;0</formula>
    </cfRule>
    <cfRule type="expression" dxfId="2512" priority="16">
      <formula>$H$112&lt;0</formula>
    </cfRule>
  </conditionalFormatting>
  <conditionalFormatting sqref="J100:L101 K112:L112">
    <cfRule type="expression" dxfId="2511" priority="13">
      <formula>$K$112&gt;0</formula>
    </cfRule>
    <cfRule type="expression" dxfId="2510" priority="14">
      <formula>$K$112&lt;0</formula>
    </cfRule>
  </conditionalFormatting>
  <conditionalFormatting sqref="M100:O101 N112:O112">
    <cfRule type="expression" dxfId="2509" priority="11">
      <formula>$N$112&gt;0</formula>
    </cfRule>
    <cfRule type="expression" dxfId="2508" priority="12">
      <formula>$N$112&lt;0</formula>
    </cfRule>
  </conditionalFormatting>
  <conditionalFormatting sqref="G2:I3">
    <cfRule type="expression" dxfId="25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5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5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5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5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5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5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5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4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4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44289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73"/>
      <c r="I9" s="274"/>
      <c r="J9" s="1" t="s">
        <v>28</v>
      </c>
      <c r="K9" s="281"/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7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82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53" t="s">
        <v>20</v>
      </c>
      <c r="E15" s="254"/>
      <c r="F15" s="255"/>
      <c r="G15" s="253" t="s">
        <v>15</v>
      </c>
      <c r="H15" s="254"/>
      <c r="I15" s="255"/>
      <c r="J15" s="256" t="s">
        <v>34</v>
      </c>
      <c r="K15" s="256"/>
      <c r="L15" s="256"/>
      <c r="M15" s="253" t="s">
        <v>54</v>
      </c>
      <c r="N15" s="254"/>
      <c r="O15" s="255"/>
      <c r="Q15" s="265"/>
      <c r="R15" s="266"/>
    </row>
    <row r="16" spans="1:18" ht="17.25" customHeight="1" thickBot="1">
      <c r="A16" s="250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65"/>
      <c r="R16" s="266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63"/>
      <c r="R17" s="264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63"/>
      <c r="R18" s="264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63"/>
      <c r="R19" s="264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63"/>
      <c r="R20" s="264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3"/>
      <c r="R21" s="264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63"/>
      <c r="R22" s="264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63"/>
      <c r="R23" s="264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63"/>
      <c r="R24" s="264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65"/>
      <c r="R25" s="266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7"/>
      <c r="R27" s="268"/>
    </row>
    <row r="28" spans="1:18" ht="17.25" customHeight="1"/>
    <row r="29" spans="1:18" ht="17.25" customHeight="1" thickBot="1"/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82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37"/>
      <c r="R33" s="238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35"/>
      <c r="R34" s="236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235"/>
      <c r="R35" s="236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235"/>
      <c r="R36" s="236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235"/>
      <c r="R37" s="23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35"/>
      <c r="R38" s="236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235"/>
      <c r="R39" s="236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235"/>
      <c r="R40" s="236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35"/>
      <c r="R41" s="236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37"/>
      <c r="R42" s="23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39"/>
      <c r="R44" s="240"/>
    </row>
    <row r="45" spans="1:18" ht="17.25" customHeight="1"/>
    <row r="46" spans="1:18" ht="17.25" customHeight="1" thickBot="1"/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82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37"/>
      <c r="R50" s="238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35"/>
      <c r="R51" s="236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235"/>
      <c r="R52" s="236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235"/>
      <c r="R53" s="236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235"/>
      <c r="R54" s="236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235"/>
      <c r="R55" s="236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235"/>
      <c r="R56" s="236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82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37"/>
      <c r="R67" s="238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35"/>
      <c r="R68" s="236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35"/>
      <c r="R69" s="236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35"/>
      <c r="R70" s="236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35"/>
      <c r="R71" s="23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35"/>
      <c r="R72" s="236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35"/>
      <c r="R73" s="236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35"/>
      <c r="R74" s="236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35"/>
      <c r="R75" s="236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37"/>
      <c r="R76" s="23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39"/>
      <c r="R78" s="240"/>
    </row>
    <row r="79" spans="1:18" ht="17.25" customHeight="1"/>
    <row r="80" spans="1:18" ht="17.25" customHeight="1" thickBot="1"/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82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37"/>
      <c r="R84" s="238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35"/>
      <c r="R85" s="236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35"/>
      <c r="R86" s="236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35"/>
      <c r="R87" s="236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35"/>
      <c r="R88" s="23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35"/>
      <c r="R89" s="236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35"/>
      <c r="R90" s="236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35"/>
      <c r="R91" s="236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35"/>
      <c r="R92" s="236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37"/>
      <c r="R93" s="23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82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37"/>
      <c r="R101" s="238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35"/>
      <c r="R102" s="236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235"/>
      <c r="R103" s="236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235"/>
      <c r="R104" s="236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235"/>
      <c r="R105" s="236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235"/>
      <c r="R106" s="236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235"/>
      <c r="R107" s="236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235"/>
      <c r="R108" s="236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235"/>
      <c r="R109" s="236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237"/>
      <c r="R110" s="238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39"/>
      <c r="R112" s="240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2497" priority="89">
      <formula>$E$27&gt;0</formula>
    </cfRule>
    <cfRule type="expression" dxfId="2496" priority="90">
      <formula>$E$27&lt;0</formula>
    </cfRule>
  </conditionalFormatting>
  <conditionalFormatting sqref="G15:I16 H27:I27">
    <cfRule type="expression" dxfId="2495" priority="87">
      <formula>$H$27&gt;0</formula>
    </cfRule>
    <cfRule type="expression" dxfId="2494" priority="88">
      <formula>$H$27&lt;0</formula>
    </cfRule>
  </conditionalFormatting>
  <conditionalFormatting sqref="J15:L16 K27:L27">
    <cfRule type="expression" dxfId="2493" priority="85">
      <formula>$K$27&gt;0</formula>
    </cfRule>
    <cfRule type="expression" dxfId="2492" priority="86">
      <formula>$K$27&lt;0</formula>
    </cfRule>
  </conditionalFormatting>
  <conditionalFormatting sqref="M15:O16 N27:O27">
    <cfRule type="expression" dxfId="2491" priority="83">
      <formula>$N$27&gt;0</formula>
    </cfRule>
    <cfRule type="expression" dxfId="2490" priority="84">
      <formula>$N$27&lt;0</formula>
    </cfRule>
  </conditionalFormatting>
  <conditionalFormatting sqref="A17:O26 A34:O43">
    <cfRule type="expression" dxfId="2489" priority="91">
      <formula>AND($N17 &gt; 0, ISNUMBER($N17))</formula>
    </cfRule>
    <cfRule type="expression" dxfId="2488" priority="92">
      <formula>AND($N17 &lt; 0, ISNUMBER($N17))</formula>
    </cfRule>
    <cfRule type="expression" dxfId="2487" priority="93">
      <formula>AND($K17 &gt; 0, ISNUMBER($K17))</formula>
    </cfRule>
    <cfRule type="expression" dxfId="2486" priority="94">
      <formula>AND($K17 &lt; 0, ISNUMBER($K17))</formula>
    </cfRule>
    <cfRule type="expression" dxfId="2485" priority="95">
      <formula>AND($H17 &gt; 0, ISNUMBER($H17))</formula>
    </cfRule>
    <cfRule type="expression" dxfId="2484" priority="96">
      <formula>AND($H17 &lt; 0, ISNUMBER($H17))</formula>
    </cfRule>
    <cfRule type="expression" dxfId="2483" priority="97">
      <formula>AND($E17 &gt; 0, ISNUMBER($E17))</formula>
    </cfRule>
    <cfRule type="expression" dxfId="2482" priority="98">
      <formula>AND($E17 &lt; 0, ISNUMBER($E17))</formula>
    </cfRule>
  </conditionalFormatting>
  <conditionalFormatting sqref="D32:F33 E44:F44">
    <cfRule type="expression" dxfId="2481" priority="81">
      <formula>$E$44&gt;0</formula>
    </cfRule>
    <cfRule type="expression" dxfId="2480" priority="82">
      <formula>$E$44&lt;0</formula>
    </cfRule>
  </conditionalFormatting>
  <conditionalFormatting sqref="G32:I33 H44:I44">
    <cfRule type="expression" dxfId="2479" priority="79">
      <formula>$H$44&gt;0</formula>
    </cfRule>
    <cfRule type="expression" dxfId="2478" priority="80">
      <formula>$H$44&lt;0</formula>
    </cfRule>
  </conditionalFormatting>
  <conditionalFormatting sqref="J32:L33 K44:L44">
    <cfRule type="expression" dxfId="2477" priority="77">
      <formula>$K$44&gt;0</formula>
    </cfRule>
    <cfRule type="expression" dxfId="2476" priority="78">
      <formula>$K$44&lt;0</formula>
    </cfRule>
  </conditionalFormatting>
  <conditionalFormatting sqref="M32:O33 N44:O44">
    <cfRule type="expression" dxfId="2475" priority="75">
      <formula>$N$44&gt;0</formula>
    </cfRule>
    <cfRule type="expression" dxfId="2474" priority="76">
      <formula>$N$44&lt;0</formula>
    </cfRule>
  </conditionalFormatting>
  <conditionalFormatting sqref="A51:O60">
    <cfRule type="expression" dxfId="2473" priority="67">
      <formula>AND($N51 &gt; 0, ISNUMBER($N51))</formula>
    </cfRule>
    <cfRule type="expression" dxfId="2472" priority="68">
      <formula>AND($N51 &lt; 0, ISNUMBER($N51))</formula>
    </cfRule>
    <cfRule type="expression" dxfId="2471" priority="69">
      <formula>AND($K51 &gt; 0, ISNUMBER($K51))</formula>
    </cfRule>
    <cfRule type="expression" dxfId="2470" priority="70">
      <formula>AND($K51 &lt; 0, ISNUMBER($K51))</formula>
    </cfRule>
    <cfRule type="expression" dxfId="2469" priority="71">
      <formula>AND($H51 &gt; 0, ISNUMBER($H51))</formula>
    </cfRule>
    <cfRule type="expression" dxfId="2468" priority="72">
      <formula>AND($H51 &lt; 0, ISNUMBER($H51))</formula>
    </cfRule>
    <cfRule type="expression" dxfId="2467" priority="73">
      <formula>AND($E51 &gt; 0, ISNUMBER($E51))</formula>
    </cfRule>
    <cfRule type="expression" dxfId="2466" priority="74">
      <formula>AND($E51 &lt; 0, ISNUMBER($E51))</formula>
    </cfRule>
  </conditionalFormatting>
  <conditionalFormatting sqref="D49:F50 E61:F61">
    <cfRule type="expression" dxfId="2465" priority="65">
      <formula>$E$61&gt;0</formula>
    </cfRule>
    <cfRule type="expression" dxfId="2464" priority="66">
      <formula>$E$61&lt;0</formula>
    </cfRule>
  </conditionalFormatting>
  <conditionalFormatting sqref="G49:I50 H61:I61">
    <cfRule type="expression" dxfId="2463" priority="63">
      <formula>$H$61&gt;0</formula>
    </cfRule>
    <cfRule type="expression" dxfId="2462" priority="64">
      <formula>$H$61&lt;0</formula>
    </cfRule>
  </conditionalFormatting>
  <conditionalFormatting sqref="J49:L50 K61:L61">
    <cfRule type="expression" dxfId="2461" priority="61">
      <formula>$K$61&gt;0</formula>
    </cfRule>
    <cfRule type="expression" dxfId="2460" priority="62">
      <formula>$K$61&lt;0</formula>
    </cfRule>
  </conditionalFormatting>
  <conditionalFormatting sqref="M49:O50 N61:O61">
    <cfRule type="expression" dxfId="2459" priority="59">
      <formula>$N$61&gt;0</formula>
    </cfRule>
    <cfRule type="expression" dxfId="2458" priority="60">
      <formula>$N$61&lt;0</formula>
    </cfRule>
  </conditionalFormatting>
  <conditionalFormatting sqref="A68:O77">
    <cfRule type="expression" dxfId="2457" priority="51">
      <formula>AND($N68 &gt; 0, ISNUMBER($N68))</formula>
    </cfRule>
    <cfRule type="expression" dxfId="2456" priority="52">
      <formula>AND($N68 &lt; 0, ISNUMBER($N68))</formula>
    </cfRule>
    <cfRule type="expression" dxfId="2455" priority="53">
      <formula>AND($K68 &gt; 0, ISNUMBER($K68))</formula>
    </cfRule>
    <cfRule type="expression" dxfId="2454" priority="54">
      <formula>AND($K68 &lt; 0, ISNUMBER($K68))</formula>
    </cfRule>
    <cfRule type="expression" dxfId="2453" priority="55">
      <formula>AND($H68 &gt; 0, ISNUMBER($H68))</formula>
    </cfRule>
    <cfRule type="expression" dxfId="2452" priority="56">
      <formula>AND($H68 &lt; 0, ISNUMBER($H68))</formula>
    </cfRule>
    <cfRule type="expression" dxfId="2451" priority="57">
      <formula>AND($E68 &gt; 0, ISNUMBER($E68))</formula>
    </cfRule>
    <cfRule type="expression" dxfId="2450" priority="58">
      <formula>AND($E68 &lt; 0, ISNUMBER($E68))</formula>
    </cfRule>
  </conditionalFormatting>
  <conditionalFormatting sqref="D66:F67 E78:F78">
    <cfRule type="expression" dxfId="2449" priority="49">
      <formula>$E$78&gt;0</formula>
    </cfRule>
    <cfRule type="expression" dxfId="2448" priority="50">
      <formula>$E$78&lt;0</formula>
    </cfRule>
  </conditionalFormatting>
  <conditionalFormatting sqref="G66:I67 H78:I78">
    <cfRule type="expression" dxfId="2447" priority="47">
      <formula>$H$78&gt;0</formula>
    </cfRule>
    <cfRule type="expression" dxfId="2446" priority="48">
      <formula>$H$78&lt;0</formula>
    </cfRule>
  </conditionalFormatting>
  <conditionalFormatting sqref="J66:L67 K78:L78">
    <cfRule type="expression" dxfId="2445" priority="45">
      <formula>$K$78&gt;0</formula>
    </cfRule>
    <cfRule type="expression" dxfId="2444" priority="46">
      <formula>$K$78&lt;0</formula>
    </cfRule>
  </conditionalFormatting>
  <conditionalFormatting sqref="M66:O67 N78:O78">
    <cfRule type="expression" dxfId="2443" priority="43">
      <formula>$N$78&gt;0</formula>
    </cfRule>
    <cfRule type="expression" dxfId="2442" priority="44">
      <formula>$N$78&lt;0</formula>
    </cfRule>
  </conditionalFormatting>
  <conditionalFormatting sqref="A85:O94">
    <cfRule type="expression" dxfId="2441" priority="35">
      <formula>AND($N85 &gt; 0, ISNUMBER($N85))</formula>
    </cfRule>
    <cfRule type="expression" dxfId="2440" priority="36">
      <formula>AND($N85 &lt; 0, ISNUMBER($N85))</formula>
    </cfRule>
    <cfRule type="expression" dxfId="2439" priority="37">
      <formula>AND($K85 &gt; 0, ISNUMBER($K85))</formula>
    </cfRule>
    <cfRule type="expression" dxfId="2438" priority="38">
      <formula>AND($K85 &lt; 0, ISNUMBER($K85))</formula>
    </cfRule>
    <cfRule type="expression" dxfId="2437" priority="39">
      <formula>AND($H85 &gt; 0, ISNUMBER($H85))</formula>
    </cfRule>
    <cfRule type="expression" dxfId="2436" priority="40">
      <formula>AND($H85 &lt; 0, ISNUMBER($H85))</formula>
    </cfRule>
    <cfRule type="expression" dxfId="2435" priority="41">
      <formula>AND($E85 &gt; 0, ISNUMBER($E85))</formula>
    </cfRule>
    <cfRule type="expression" dxfId="2434" priority="42">
      <formula>AND($E85 &lt; 0, ISNUMBER($E85))</formula>
    </cfRule>
  </conditionalFormatting>
  <conditionalFormatting sqref="D83:F84 E95:F95">
    <cfRule type="expression" dxfId="2433" priority="33">
      <formula>$E$95&gt;0</formula>
    </cfRule>
    <cfRule type="expression" dxfId="2432" priority="34">
      <formula>$E$95&lt;0</formula>
    </cfRule>
  </conditionalFormatting>
  <conditionalFormatting sqref="G83:I84 H95:I95">
    <cfRule type="expression" dxfId="2431" priority="31">
      <formula>$H$95&gt;0</formula>
    </cfRule>
    <cfRule type="expression" dxfId="2430" priority="32">
      <formula>$H$95&lt;0</formula>
    </cfRule>
  </conditionalFormatting>
  <conditionalFormatting sqref="J83:L84 K95:L95">
    <cfRule type="expression" dxfId="2429" priority="29">
      <formula>$K$95&gt;0</formula>
    </cfRule>
    <cfRule type="expression" dxfId="2428" priority="30">
      <formula>$K$95&lt;0</formula>
    </cfRule>
  </conditionalFormatting>
  <conditionalFormatting sqref="M83:O84 N95:O95">
    <cfRule type="expression" dxfId="2427" priority="27">
      <formula>$N$95&gt;0</formula>
    </cfRule>
    <cfRule type="expression" dxfId="2426" priority="28">
      <formula>$N$95&lt;0</formula>
    </cfRule>
  </conditionalFormatting>
  <conditionalFormatting sqref="A102:O111">
    <cfRule type="expression" dxfId="2425" priority="19">
      <formula>AND($N102 &gt; 0, ISNUMBER($N102))</formula>
    </cfRule>
    <cfRule type="expression" dxfId="2424" priority="20">
      <formula>AND($N102 &lt; 0, ISNUMBER($N102))</formula>
    </cfRule>
    <cfRule type="expression" dxfId="2423" priority="21">
      <formula>AND($K102 &gt; 0, ISNUMBER($K102))</formula>
    </cfRule>
    <cfRule type="expression" dxfId="2422" priority="22">
      <formula>AND($K102 &lt; 0, ISNUMBER($K102))</formula>
    </cfRule>
    <cfRule type="expression" dxfId="2421" priority="23">
      <formula>AND($H102 &gt; 0, ISNUMBER($H102))</formula>
    </cfRule>
    <cfRule type="expression" dxfId="2420" priority="24">
      <formula>AND($H102 &lt; 0, ISNUMBER($H102))</formula>
    </cfRule>
    <cfRule type="expression" dxfId="2419" priority="25">
      <formula>AND($E102 &gt; 0, ISNUMBER($E102))</formula>
    </cfRule>
    <cfRule type="expression" dxfId="2418" priority="26">
      <formula>AND($E102 &lt; 0, ISNUMBER($E102))</formula>
    </cfRule>
  </conditionalFormatting>
  <conditionalFormatting sqref="D100:F101 E112:F112">
    <cfRule type="expression" dxfId="2417" priority="17">
      <formula>$E$112&gt;0</formula>
    </cfRule>
    <cfRule type="expression" dxfId="2416" priority="18">
      <formula>$E$112&lt;0</formula>
    </cfRule>
  </conditionalFormatting>
  <conditionalFormatting sqref="G100:I101 H112:I112">
    <cfRule type="expression" dxfId="2415" priority="15">
      <formula>$H$112&gt;0</formula>
    </cfRule>
    <cfRule type="expression" dxfId="2414" priority="16">
      <formula>$H$112&lt;0</formula>
    </cfRule>
  </conditionalFormatting>
  <conditionalFormatting sqref="J100:L101 K112:L112">
    <cfRule type="expression" dxfId="2413" priority="13">
      <formula>$K$112&gt;0</formula>
    </cfRule>
    <cfRule type="expression" dxfId="2412" priority="14">
      <formula>$K$112&lt;0</formula>
    </cfRule>
  </conditionalFormatting>
  <conditionalFormatting sqref="M100:O101 N112:O112">
    <cfRule type="expression" dxfId="2411" priority="11">
      <formula>$N$112&gt;0</formula>
    </cfRule>
    <cfRule type="expression" dxfId="2410" priority="12">
      <formula>$N$112&lt;0</formula>
    </cfRule>
  </conditionalFormatting>
  <conditionalFormatting sqref="G2:I3">
    <cfRule type="expression" dxfId="240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40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40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40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40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40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40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40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40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40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44290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73"/>
      <c r="I9" s="274"/>
      <c r="J9" s="1" t="s">
        <v>28</v>
      </c>
      <c r="K9" s="281"/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7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82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53" t="s">
        <v>20</v>
      </c>
      <c r="E15" s="254"/>
      <c r="F15" s="255"/>
      <c r="G15" s="253" t="s">
        <v>15</v>
      </c>
      <c r="H15" s="254"/>
      <c r="I15" s="255"/>
      <c r="J15" s="256" t="s">
        <v>34</v>
      </c>
      <c r="K15" s="256"/>
      <c r="L15" s="256"/>
      <c r="M15" s="253" t="s">
        <v>54</v>
      </c>
      <c r="N15" s="254"/>
      <c r="O15" s="255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265"/>
      <c r="R16" s="266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263"/>
      <c r="R17" s="264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263"/>
      <c r="R18" s="264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263"/>
      <c r="R19" s="264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263"/>
      <c r="R20" s="264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263"/>
      <c r="R21" s="264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263"/>
      <c r="R22" s="264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263"/>
      <c r="R23" s="26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263"/>
      <c r="R24" s="26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265"/>
      <c r="R25" s="26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265"/>
      <c r="R26" s="266"/>
    </row>
    <row r="27" spans="1:18" ht="17.25" customHeight="1" thickBot="1">
      <c r="A27" s="29" t="s">
        <v>32</v>
      </c>
      <c r="B27" s="241">
        <v>100000</v>
      </c>
      <c r="C27" s="242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82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237"/>
      <c r="R33" s="238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235"/>
      <c r="R34" s="236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35"/>
      <c r="R35" s="23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35"/>
      <c r="R36" s="23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35"/>
      <c r="R37" s="23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35"/>
      <c r="R38" s="23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35"/>
      <c r="R39" s="23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35"/>
      <c r="R40" s="23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35"/>
      <c r="R41" s="23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7"/>
      <c r="R42" s="23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7"/>
      <c r="R43" s="238"/>
    </row>
    <row r="44" spans="1:18" ht="17.25" customHeight="1" thickBot="1">
      <c r="A44" s="29" t="s">
        <v>32</v>
      </c>
      <c r="B44" s="241">
        <v>100000</v>
      </c>
      <c r="C44" s="242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82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237"/>
      <c r="R50" s="238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35"/>
      <c r="R51" s="236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35"/>
      <c r="R52" s="23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35"/>
      <c r="R53" s="23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35"/>
      <c r="R54" s="23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35"/>
      <c r="R55" s="23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35"/>
      <c r="R56" s="23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29" t="s">
        <v>32</v>
      </c>
      <c r="B61" s="241">
        <v>100000</v>
      </c>
      <c r="C61" s="242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82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237"/>
      <c r="R67" s="238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35"/>
      <c r="R68" s="236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35"/>
      <c r="R69" s="236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35"/>
      <c r="R70" s="236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35"/>
      <c r="R71" s="23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35"/>
      <c r="R72" s="236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35"/>
      <c r="R73" s="236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35"/>
      <c r="R74" s="236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35"/>
      <c r="R75" s="236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37"/>
      <c r="R76" s="23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7"/>
      <c r="R77" s="238"/>
    </row>
    <row r="78" spans="1:18" ht="17.25" customHeight="1" thickBot="1">
      <c r="A78" s="29" t="s">
        <v>32</v>
      </c>
      <c r="B78" s="241">
        <v>100000</v>
      </c>
      <c r="C78" s="242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82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237"/>
      <c r="R84" s="238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35"/>
      <c r="R85" s="236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35"/>
      <c r="R86" s="236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35"/>
      <c r="R87" s="236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35"/>
      <c r="R88" s="23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35"/>
      <c r="R89" s="23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35"/>
      <c r="R90" s="23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35"/>
      <c r="R91" s="23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35"/>
      <c r="R92" s="23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7"/>
      <c r="R93" s="23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7"/>
      <c r="R94" s="238"/>
    </row>
    <row r="95" spans="1:18" ht="17.25" customHeight="1" thickBot="1">
      <c r="A95" s="29" t="s">
        <v>32</v>
      </c>
      <c r="B95" s="241">
        <v>100000</v>
      </c>
      <c r="C95" s="242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82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237"/>
      <c r="R101" s="238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235"/>
      <c r="R102" s="236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235"/>
      <c r="R103" s="236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235"/>
      <c r="R104" s="236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235"/>
      <c r="R105" s="236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235"/>
      <c r="R106" s="236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235"/>
      <c r="R107" s="236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235"/>
      <c r="R108" s="236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235"/>
      <c r="R109" s="236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237"/>
      <c r="R110" s="238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237"/>
      <c r="R111" s="238"/>
    </row>
    <row r="112" spans="1:18" ht="17.25" customHeight="1" thickBot="1">
      <c r="A112" s="29" t="s">
        <v>32</v>
      </c>
      <c r="B112" s="241">
        <v>100000</v>
      </c>
      <c r="C112" s="242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239"/>
      <c r="R112" s="240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2399" priority="93">
      <formula>$E$27&gt;0</formula>
    </cfRule>
    <cfRule type="expression" dxfId="2398" priority="94">
      <formula>$E$27&lt;0</formula>
    </cfRule>
  </conditionalFormatting>
  <conditionalFormatting sqref="G15:I16 H27:I27">
    <cfRule type="expression" dxfId="2397" priority="91">
      <formula>$H$27&gt;0</formula>
    </cfRule>
    <cfRule type="expression" dxfId="2396" priority="92">
      <formula>$H$27&lt;0</formula>
    </cfRule>
  </conditionalFormatting>
  <conditionalFormatting sqref="J15:L16 K27:L27">
    <cfRule type="expression" dxfId="2395" priority="89">
      <formula>$K$27&gt;0</formula>
    </cfRule>
    <cfRule type="expression" dxfId="2394" priority="90">
      <formula>$K$27&lt;0</formula>
    </cfRule>
  </conditionalFormatting>
  <conditionalFormatting sqref="M15:O16 N27:O27">
    <cfRule type="expression" dxfId="2393" priority="87">
      <formula>$N$27&gt;0</formula>
    </cfRule>
    <cfRule type="expression" dxfId="2392" priority="88">
      <formula>$N$27&lt;0</formula>
    </cfRule>
  </conditionalFormatting>
  <conditionalFormatting sqref="A17:O26 A34:O43">
    <cfRule type="expression" dxfId="2391" priority="95">
      <formula>AND($N17 &gt; 0, ISNUMBER($N17))</formula>
    </cfRule>
    <cfRule type="expression" dxfId="2390" priority="96">
      <formula>AND($N17 &lt; 0, ISNUMBER($N17))</formula>
    </cfRule>
    <cfRule type="expression" dxfId="2389" priority="97">
      <formula>AND($K17 &gt; 0, ISNUMBER($K17))</formula>
    </cfRule>
    <cfRule type="expression" dxfId="2388" priority="98">
      <formula>AND($K17 &lt; 0, ISNUMBER($K17))</formula>
    </cfRule>
    <cfRule type="expression" dxfId="2387" priority="99">
      <formula>AND($H17 &gt; 0, ISNUMBER($H17))</formula>
    </cfRule>
    <cfRule type="expression" dxfId="2386" priority="100">
      <formula>AND($H17 &lt; 0, ISNUMBER($H17))</formula>
    </cfRule>
    <cfRule type="expression" dxfId="2385" priority="101">
      <formula>AND($E17 &gt; 0, ISNUMBER($E17))</formula>
    </cfRule>
    <cfRule type="expression" dxfId="2384" priority="102">
      <formula>AND($E17 &lt; 0, ISNUMBER($E17))</formula>
    </cfRule>
  </conditionalFormatting>
  <conditionalFormatting sqref="D32:F33 E44:F44">
    <cfRule type="expression" dxfId="2383" priority="85">
      <formula>$E$44&gt;0</formula>
    </cfRule>
    <cfRule type="expression" dxfId="2382" priority="86">
      <formula>$E$44&lt;0</formula>
    </cfRule>
  </conditionalFormatting>
  <conditionalFormatting sqref="G32:I33 H44:I44">
    <cfRule type="expression" dxfId="2381" priority="83">
      <formula>$H$44&gt;0</formula>
    </cfRule>
    <cfRule type="expression" dxfId="2380" priority="84">
      <formula>$H$44&lt;0</formula>
    </cfRule>
  </conditionalFormatting>
  <conditionalFormatting sqref="J32:L33 K44:L44">
    <cfRule type="expression" dxfId="2379" priority="81">
      <formula>$K$44&gt;0</formula>
    </cfRule>
    <cfRule type="expression" dxfId="2378" priority="82">
      <formula>$K$44&lt;0</formula>
    </cfRule>
  </conditionalFormatting>
  <conditionalFormatting sqref="M32:O33 N44:O44">
    <cfRule type="expression" dxfId="2377" priority="79">
      <formula>$N$44&gt;0</formula>
    </cfRule>
    <cfRule type="expression" dxfId="2376" priority="80">
      <formula>$N$44&lt;0</formula>
    </cfRule>
  </conditionalFormatting>
  <conditionalFormatting sqref="A51:O60">
    <cfRule type="expression" dxfId="2375" priority="71">
      <formula>AND($N51 &gt; 0, ISNUMBER($N51))</formula>
    </cfRule>
    <cfRule type="expression" dxfId="2374" priority="72">
      <formula>AND($N51 &lt; 0, ISNUMBER($N51))</formula>
    </cfRule>
    <cfRule type="expression" dxfId="2373" priority="73">
      <formula>AND($K51 &gt; 0, ISNUMBER($K51))</formula>
    </cfRule>
    <cfRule type="expression" dxfId="2372" priority="74">
      <formula>AND($K51 &lt; 0, ISNUMBER($K51))</formula>
    </cfRule>
    <cfRule type="expression" dxfId="2371" priority="75">
      <formula>AND($H51 &gt; 0, ISNUMBER($H51))</formula>
    </cfRule>
    <cfRule type="expression" dxfId="2370" priority="76">
      <formula>AND($H51 &lt; 0, ISNUMBER($H51))</formula>
    </cfRule>
    <cfRule type="expression" dxfId="2369" priority="77">
      <formula>AND($E51 &gt; 0, ISNUMBER($E51))</formula>
    </cfRule>
    <cfRule type="expression" dxfId="2368" priority="78">
      <formula>AND($E51 &lt; 0, ISNUMBER($E51))</formula>
    </cfRule>
  </conditionalFormatting>
  <conditionalFormatting sqref="D49:F50 E61:F61">
    <cfRule type="expression" dxfId="2367" priority="69">
      <formula>$E$61&gt;0</formula>
    </cfRule>
    <cfRule type="expression" dxfId="2366" priority="70">
      <formula>$E$61&lt;0</formula>
    </cfRule>
  </conditionalFormatting>
  <conditionalFormatting sqref="G49:I50 H61:I61">
    <cfRule type="expression" dxfId="2365" priority="67">
      <formula>$H$61&gt;0</formula>
    </cfRule>
    <cfRule type="expression" dxfId="2364" priority="68">
      <formula>$H$61&lt;0</formula>
    </cfRule>
  </conditionalFormatting>
  <conditionalFormatting sqref="J49:L50 K61:L61">
    <cfRule type="expression" dxfId="2363" priority="65">
      <formula>$K$61&gt;0</formula>
    </cfRule>
    <cfRule type="expression" dxfId="2362" priority="66">
      <formula>$K$61&lt;0</formula>
    </cfRule>
  </conditionalFormatting>
  <conditionalFormatting sqref="M49:O50 N61:O61">
    <cfRule type="expression" dxfId="2361" priority="63">
      <formula>$N$61&gt;0</formula>
    </cfRule>
    <cfRule type="expression" dxfId="2360" priority="64">
      <formula>$N$61&lt;0</formula>
    </cfRule>
  </conditionalFormatting>
  <conditionalFormatting sqref="A68:O77">
    <cfRule type="expression" dxfId="2359" priority="55">
      <formula>AND($N68 &gt; 0, ISNUMBER($N68))</formula>
    </cfRule>
    <cfRule type="expression" dxfId="2358" priority="56">
      <formula>AND($N68 &lt; 0, ISNUMBER($N68))</formula>
    </cfRule>
    <cfRule type="expression" dxfId="2357" priority="57">
      <formula>AND($K68 &gt; 0, ISNUMBER($K68))</formula>
    </cfRule>
    <cfRule type="expression" dxfId="2356" priority="58">
      <formula>AND($K68 &lt; 0, ISNUMBER($K68))</formula>
    </cfRule>
    <cfRule type="expression" dxfId="2355" priority="59">
      <formula>AND($H68 &gt; 0, ISNUMBER($H68))</formula>
    </cfRule>
    <cfRule type="expression" dxfId="2354" priority="60">
      <formula>AND($H68 &lt; 0, ISNUMBER($H68))</formula>
    </cfRule>
    <cfRule type="expression" dxfId="2353" priority="61">
      <formula>AND($E68 &gt; 0, ISNUMBER($E68))</formula>
    </cfRule>
    <cfRule type="expression" dxfId="2352" priority="62">
      <formula>AND($E68 &lt; 0, ISNUMBER($E68))</formula>
    </cfRule>
  </conditionalFormatting>
  <conditionalFormatting sqref="D66:F67 E78:F78">
    <cfRule type="expression" dxfId="2351" priority="53">
      <formula>$E$78&gt;0</formula>
    </cfRule>
    <cfRule type="expression" dxfId="2350" priority="54">
      <formula>$E$78&lt;0</formula>
    </cfRule>
  </conditionalFormatting>
  <conditionalFormatting sqref="G66:I67 H78:I78">
    <cfRule type="expression" dxfId="2349" priority="51">
      <formula>$H$78&gt;0</formula>
    </cfRule>
    <cfRule type="expression" dxfId="2348" priority="52">
      <formula>$H$78&lt;0</formula>
    </cfRule>
  </conditionalFormatting>
  <conditionalFormatting sqref="J66:L67 K78:L78">
    <cfRule type="expression" dxfId="2347" priority="49">
      <formula>$K$78&gt;0</formula>
    </cfRule>
    <cfRule type="expression" dxfId="2346" priority="50">
      <formula>$K$78&lt;0</formula>
    </cfRule>
  </conditionalFormatting>
  <conditionalFormatting sqref="M66:O67 N78:O78">
    <cfRule type="expression" dxfId="2345" priority="47">
      <formula>$N$78&gt;0</formula>
    </cfRule>
    <cfRule type="expression" dxfId="2344" priority="48">
      <formula>$N$78&lt;0</formula>
    </cfRule>
  </conditionalFormatting>
  <conditionalFormatting sqref="A85:O94">
    <cfRule type="expression" dxfId="2343" priority="39">
      <formula>AND($N85 &gt; 0, ISNUMBER($N85))</formula>
    </cfRule>
    <cfRule type="expression" dxfId="2342" priority="40">
      <formula>AND($N85 &lt; 0, ISNUMBER($N85))</formula>
    </cfRule>
    <cfRule type="expression" dxfId="2341" priority="41">
      <formula>AND($K85 &gt; 0, ISNUMBER($K85))</formula>
    </cfRule>
    <cfRule type="expression" dxfId="2340" priority="42">
      <formula>AND($K85 &lt; 0, ISNUMBER($K85))</formula>
    </cfRule>
    <cfRule type="expression" dxfId="2339" priority="43">
      <formula>AND($H85 &gt; 0, ISNUMBER($H85))</formula>
    </cfRule>
    <cfRule type="expression" dxfId="2338" priority="44">
      <formula>AND($H85 &lt; 0, ISNUMBER($H85))</formula>
    </cfRule>
    <cfRule type="expression" dxfId="2337" priority="45">
      <formula>AND($E85 &gt; 0, ISNUMBER($E85))</formula>
    </cfRule>
    <cfRule type="expression" dxfId="2336" priority="46">
      <formula>AND($E85 &lt; 0, ISNUMBER($E85))</formula>
    </cfRule>
  </conditionalFormatting>
  <conditionalFormatting sqref="D83:F84 E95:F95">
    <cfRule type="expression" dxfId="2335" priority="37">
      <formula>$E$95&gt;0</formula>
    </cfRule>
    <cfRule type="expression" dxfId="2334" priority="38">
      <formula>$E$95&lt;0</formula>
    </cfRule>
  </conditionalFormatting>
  <conditionalFormatting sqref="G83:I84 H95:I95">
    <cfRule type="expression" dxfId="2333" priority="35">
      <formula>$H$95&gt;0</formula>
    </cfRule>
    <cfRule type="expression" dxfId="2332" priority="36">
      <formula>$H$95&lt;0</formula>
    </cfRule>
  </conditionalFormatting>
  <conditionalFormatting sqref="J83:L84 K95:L95">
    <cfRule type="expression" dxfId="2331" priority="33">
      <formula>$K$95&gt;0</formula>
    </cfRule>
    <cfRule type="expression" dxfId="2330" priority="34">
      <formula>$K$95&lt;0</formula>
    </cfRule>
  </conditionalFormatting>
  <conditionalFormatting sqref="M83:O84 N95:O95">
    <cfRule type="expression" dxfId="2329" priority="31">
      <formula>$N$95&gt;0</formula>
    </cfRule>
    <cfRule type="expression" dxfId="2328" priority="32">
      <formula>$N$95&lt;0</formula>
    </cfRule>
  </conditionalFormatting>
  <conditionalFormatting sqref="A102:O111">
    <cfRule type="expression" dxfId="2327" priority="23">
      <formula>AND($N102 &gt; 0, ISNUMBER($N102))</formula>
    </cfRule>
    <cfRule type="expression" dxfId="2326" priority="24">
      <formula>AND($N102 &lt; 0, ISNUMBER($N102))</formula>
    </cfRule>
    <cfRule type="expression" dxfId="2325" priority="25">
      <formula>AND($K102 &gt; 0, ISNUMBER($K102))</formula>
    </cfRule>
    <cfRule type="expression" dxfId="2324" priority="26">
      <formula>AND($K102 &lt; 0, ISNUMBER($K102))</formula>
    </cfRule>
    <cfRule type="expression" dxfId="2323" priority="27">
      <formula>AND($H102 &gt; 0, ISNUMBER($H102))</formula>
    </cfRule>
    <cfRule type="expression" dxfId="2322" priority="28">
      <formula>AND($H102 &lt; 0, ISNUMBER($H102))</formula>
    </cfRule>
    <cfRule type="expression" dxfId="2321" priority="29">
      <formula>AND($E102 &gt; 0, ISNUMBER($E102))</formula>
    </cfRule>
    <cfRule type="expression" dxfId="2320" priority="30">
      <formula>AND($E102 &lt; 0, ISNUMBER($E102))</formula>
    </cfRule>
  </conditionalFormatting>
  <conditionalFormatting sqref="D100:F101 E112:F112">
    <cfRule type="expression" dxfId="2319" priority="21">
      <formula>$E$112&gt;0</formula>
    </cfRule>
    <cfRule type="expression" dxfId="2318" priority="22">
      <formula>$E$112&lt;0</formula>
    </cfRule>
  </conditionalFormatting>
  <conditionalFormatting sqref="G100:I101 H112:I112">
    <cfRule type="expression" dxfId="2317" priority="19">
      <formula>$H$112&gt;0</formula>
    </cfRule>
    <cfRule type="expression" dxfId="2316" priority="20">
      <formula>$H$112&lt;0</formula>
    </cfRule>
  </conditionalFormatting>
  <conditionalFormatting sqref="J100:L101 K112:L112">
    <cfRule type="expression" dxfId="2315" priority="17">
      <formula>$K$112&gt;0</formula>
    </cfRule>
    <cfRule type="expression" dxfId="2314" priority="18">
      <formula>$K$112&lt;0</formula>
    </cfRule>
  </conditionalFormatting>
  <conditionalFormatting sqref="M100:O101 N112:O112">
    <cfRule type="expression" dxfId="2313" priority="15">
      <formula>$N$112&gt;0</formula>
    </cfRule>
    <cfRule type="expression" dxfId="2312" priority="16">
      <formula>$N$112&lt;0</formula>
    </cfRule>
  </conditionalFormatting>
  <conditionalFormatting sqref="G2:I3">
    <cfRule type="expression" dxfId="2311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310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30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30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30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30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30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30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30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30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44291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73"/>
      <c r="I9" s="274"/>
      <c r="J9" s="1" t="s">
        <v>28</v>
      </c>
      <c r="K9" s="281"/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7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68" t="s">
        <v>187</v>
      </c>
      <c r="B14" s="243" t="s">
        <v>186</v>
      </c>
      <c r="C14" s="245"/>
      <c r="D14" s="243" t="s">
        <v>67</v>
      </c>
      <c r="E14" s="244"/>
      <c r="F14" s="245"/>
      <c r="G14" s="257" t="e">
        <f>_xlfn.IFNA(VLOOKUP(B14,#REF!, 2, FALSE), "-")</f>
        <v>#REF!</v>
      </c>
      <c r="H14" s="258"/>
      <c r="I14" s="259"/>
      <c r="J14" s="243" t="s">
        <v>69</v>
      </c>
      <c r="K14" s="244"/>
      <c r="L14" s="245"/>
      <c r="M14" s="260" t="e">
        <f>_xlfn.IFNA(VLOOKUP(B14,#REF!, 3, FALSE), "-")</f>
        <v>#REF!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53" t="s">
        <v>20</v>
      </c>
      <c r="E15" s="254"/>
      <c r="F15" s="255"/>
      <c r="G15" s="253" t="s">
        <v>15</v>
      </c>
      <c r="H15" s="254"/>
      <c r="I15" s="255"/>
      <c r="J15" s="256" t="s">
        <v>34</v>
      </c>
      <c r="K15" s="256"/>
      <c r="L15" s="256"/>
      <c r="M15" s="253" t="s">
        <v>54</v>
      </c>
      <c r="N15" s="254"/>
      <c r="O15" s="255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65"/>
      <c r="R16" s="266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263"/>
      <c r="R17" s="264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263"/>
      <c r="R18" s="264"/>
    </row>
    <row r="19" spans="1:18" ht="17.25" customHeight="1">
      <c r="A19" s="40" t="s">
        <v>178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263"/>
      <c r="R19" s="264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263"/>
      <c r="R20" s="264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263"/>
      <c r="R21" s="264"/>
    </row>
    <row r="22" spans="1:18" ht="17.25" customHeight="1">
      <c r="A22" s="40" t="s">
        <v>177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263"/>
      <c r="R22" s="264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263"/>
      <c r="R23" s="26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3"/>
      <c r="R24" s="26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5"/>
      <c r="R25" s="26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68" t="s">
        <v>187</v>
      </c>
      <c r="B31" s="243" t="s">
        <v>48</v>
      </c>
      <c r="C31" s="245"/>
      <c r="D31" s="243" t="s">
        <v>67</v>
      </c>
      <c r="E31" s="244"/>
      <c r="F31" s="245"/>
      <c r="G31" s="257" t="e">
        <f>_xlfn.IFNA(VLOOKUP(B31,#REF!, 2, FALSE), "-")</f>
        <v>#REF!</v>
      </c>
      <c r="H31" s="258"/>
      <c r="I31" s="259"/>
      <c r="J31" s="243" t="s">
        <v>69</v>
      </c>
      <c r="K31" s="244"/>
      <c r="L31" s="245"/>
      <c r="M31" s="260" t="e">
        <f>_xlfn.IFNA(VLOOKUP(B31,#REF!, 3, FALSE), "-")</f>
        <v>#REF!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37"/>
      <c r="R33" s="238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235"/>
      <c r="R34" s="236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235"/>
      <c r="R35" s="236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235"/>
      <c r="R36" s="236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235"/>
      <c r="R37" s="236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235"/>
      <c r="R38" s="236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235"/>
      <c r="R39" s="236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235"/>
      <c r="R40" s="236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235"/>
      <c r="R41" s="23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7"/>
      <c r="R42" s="23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68" t="s">
        <v>187</v>
      </c>
      <c r="B48" s="243" t="s">
        <v>52</v>
      </c>
      <c r="C48" s="245"/>
      <c r="D48" s="243" t="s">
        <v>67</v>
      </c>
      <c r="E48" s="244"/>
      <c r="F48" s="245"/>
      <c r="G48" s="257" t="e">
        <f>_xlfn.IFNA(VLOOKUP(B48,#REF!, 2, FALSE), "-")</f>
        <v>#REF!</v>
      </c>
      <c r="H48" s="258"/>
      <c r="I48" s="259"/>
      <c r="J48" s="243" t="s">
        <v>69</v>
      </c>
      <c r="K48" s="244"/>
      <c r="L48" s="245"/>
      <c r="M48" s="260" t="e">
        <f>_xlfn.IFNA(VLOOKUP(B48,#REF!, 3, FALSE), "-")</f>
        <v>#REF!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37"/>
      <c r="R50" s="238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235"/>
      <c r="R51" s="236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235"/>
      <c r="R52" s="23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35"/>
      <c r="R53" s="23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35"/>
      <c r="R54" s="23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35"/>
      <c r="R55" s="23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35"/>
      <c r="R56" s="23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68" t="s">
        <v>187</v>
      </c>
      <c r="B65" s="243" t="s">
        <v>43</v>
      </c>
      <c r="C65" s="245"/>
      <c r="D65" s="243" t="s">
        <v>67</v>
      </c>
      <c r="E65" s="244"/>
      <c r="F65" s="245"/>
      <c r="G65" s="257" t="e">
        <f>_xlfn.IFNA(VLOOKUP(B65,#REF!, 2, FALSE), "-")</f>
        <v>#REF!</v>
      </c>
      <c r="H65" s="258"/>
      <c r="I65" s="259"/>
      <c r="J65" s="243" t="s">
        <v>69</v>
      </c>
      <c r="K65" s="244"/>
      <c r="L65" s="245"/>
      <c r="M65" s="260" t="e">
        <f>_xlfn.IFNA(VLOOKUP(B65,#REF!, 3, FALSE), "-")</f>
        <v>#REF!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37"/>
      <c r="R67" s="238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235"/>
      <c r="R68" s="236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235"/>
      <c r="R69" s="236"/>
    </row>
    <row r="70" spans="1:18" ht="17.25" customHeight="1">
      <c r="A70" s="11" t="s">
        <v>182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235"/>
      <c r="R70" s="236"/>
    </row>
    <row r="71" spans="1:18" ht="17.25" customHeight="1">
      <c r="A71" s="11" t="s">
        <v>183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235"/>
      <c r="R71" s="236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235"/>
      <c r="R72" s="236"/>
    </row>
    <row r="73" spans="1:18" ht="17.25" customHeight="1">
      <c r="A73" s="11" t="s">
        <v>184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235"/>
      <c r="R73" s="236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235"/>
      <c r="R74" s="236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235"/>
      <c r="R75" s="236"/>
    </row>
    <row r="76" spans="1:18" ht="17.25" customHeight="1">
      <c r="A76" s="11" t="s">
        <v>185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237"/>
      <c r="R76" s="238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68" t="s">
        <v>187</v>
      </c>
      <c r="B82" s="243" t="s">
        <v>179</v>
      </c>
      <c r="C82" s="245"/>
      <c r="D82" s="243" t="s">
        <v>67</v>
      </c>
      <c r="E82" s="244"/>
      <c r="F82" s="245"/>
      <c r="G82" s="257" t="e">
        <f>_xlfn.IFNA(VLOOKUP(B82,#REF!, 2, FALSE), "-")</f>
        <v>#REF!</v>
      </c>
      <c r="H82" s="258"/>
      <c r="I82" s="259"/>
      <c r="J82" s="243" t="s">
        <v>69</v>
      </c>
      <c r="K82" s="244"/>
      <c r="L82" s="245"/>
      <c r="M82" s="260" t="e">
        <f>_xlfn.IFNA(VLOOKUP(B82,#REF!, 3, FALSE), "-")</f>
        <v>#REF!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37"/>
      <c r="R84" s="238"/>
    </row>
    <row r="85" spans="1:18" ht="17.25" customHeight="1">
      <c r="A85" s="9" t="s">
        <v>176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235"/>
      <c r="R85" s="236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235"/>
      <c r="R86" s="236"/>
    </row>
    <row r="87" spans="1:18" ht="17.25" customHeight="1">
      <c r="A87" s="11" t="s">
        <v>177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235"/>
      <c r="R87" s="236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235"/>
      <c r="R88" s="236"/>
    </row>
    <row r="89" spans="1:18" ht="17.25" customHeight="1">
      <c r="A89" s="8" t="s">
        <v>178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235"/>
      <c r="R89" s="236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235"/>
      <c r="R90" s="236"/>
    </row>
    <row r="91" spans="1:18" ht="17.25" customHeight="1">
      <c r="A91" s="11" t="s">
        <v>179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235"/>
      <c r="R91" s="23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35"/>
      <c r="R92" s="23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7"/>
      <c r="R93" s="23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68" t="s">
        <v>187</v>
      </c>
      <c r="B99" s="243" t="s">
        <v>181</v>
      </c>
      <c r="C99" s="245"/>
      <c r="D99" s="243" t="s">
        <v>67</v>
      </c>
      <c r="E99" s="244"/>
      <c r="F99" s="245"/>
      <c r="G99" s="257" t="e">
        <f>_xlfn.IFNA(VLOOKUP(B99,#REF!, 2, FALSE), "-")</f>
        <v>#REF!</v>
      </c>
      <c r="H99" s="258"/>
      <c r="I99" s="259"/>
      <c r="J99" s="243" t="s">
        <v>69</v>
      </c>
      <c r="K99" s="244"/>
      <c r="L99" s="245"/>
      <c r="M99" s="260" t="e">
        <f>_xlfn.IFNA(VLOOKUP(B99,#REF!, 3, FALSE), "-")</f>
        <v>#REF!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37"/>
      <c r="R101" s="238"/>
    </row>
    <row r="102" spans="1:18" ht="17.25" customHeight="1">
      <c r="A102" s="9" t="s">
        <v>176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235"/>
      <c r="R102" s="236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235"/>
      <c r="R103" s="236"/>
    </row>
    <row r="104" spans="1:18" ht="17.25" customHeight="1">
      <c r="A104" s="11" t="s">
        <v>177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235"/>
      <c r="R104" s="236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235"/>
      <c r="R105" s="236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235"/>
      <c r="R106" s="236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235"/>
      <c r="R107" s="236"/>
    </row>
    <row r="108" spans="1:18" ht="17.25" customHeight="1">
      <c r="A108" s="11" t="s">
        <v>178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235"/>
      <c r="R108" s="236"/>
    </row>
    <row r="109" spans="1:18" ht="17.25" customHeight="1">
      <c r="A109" s="11" t="s">
        <v>179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235"/>
      <c r="R109" s="236"/>
    </row>
    <row r="110" spans="1:18" ht="17.25" customHeight="1">
      <c r="A110" s="11" t="s">
        <v>180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237"/>
      <c r="R110" s="238"/>
    </row>
    <row r="111" spans="1:18" ht="17.25" customHeight="1" thickBot="1">
      <c r="A111" s="13" t="s">
        <v>181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239"/>
      <c r="R112" s="24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301" priority="89">
      <formula>$E$27&gt;0</formula>
    </cfRule>
    <cfRule type="expression" dxfId="2300" priority="90">
      <formula>$E$27&lt;0</formula>
    </cfRule>
  </conditionalFormatting>
  <conditionalFormatting sqref="G15:I16 H27:I27">
    <cfRule type="expression" dxfId="2299" priority="87">
      <formula>$H$27&gt;0</formula>
    </cfRule>
    <cfRule type="expression" dxfId="2298" priority="88">
      <formula>$H$27&lt;0</formula>
    </cfRule>
  </conditionalFormatting>
  <conditionalFormatting sqref="J15:L16 K27:L27">
    <cfRule type="expression" dxfId="2297" priority="85">
      <formula>$K$27&gt;0</formula>
    </cfRule>
    <cfRule type="expression" dxfId="2296" priority="86">
      <formula>$K$27&lt;0</formula>
    </cfRule>
  </conditionalFormatting>
  <conditionalFormatting sqref="M15:O16 N27:O27">
    <cfRule type="expression" dxfId="2295" priority="83">
      <formula>$N$27&gt;0</formula>
    </cfRule>
    <cfRule type="expression" dxfId="2294" priority="84">
      <formula>$N$27&lt;0</formula>
    </cfRule>
  </conditionalFormatting>
  <conditionalFormatting sqref="A17:O26 A34:O43">
    <cfRule type="expression" dxfId="2293" priority="91">
      <formula>AND($N17 &gt; 0, ISNUMBER($N17))</formula>
    </cfRule>
    <cfRule type="expression" dxfId="2292" priority="92">
      <formula>AND($N17 &lt; 0, ISNUMBER($N17))</formula>
    </cfRule>
    <cfRule type="expression" dxfId="2291" priority="93">
      <formula>AND($K17 &gt; 0, ISNUMBER($K17))</formula>
    </cfRule>
    <cfRule type="expression" dxfId="2290" priority="94">
      <formula>AND($K17 &lt; 0, ISNUMBER($K17))</formula>
    </cfRule>
    <cfRule type="expression" dxfId="2289" priority="95">
      <formula>AND($H17 &gt; 0, ISNUMBER($H17))</formula>
    </cfRule>
    <cfRule type="expression" dxfId="2288" priority="96">
      <formula>AND($H17 &lt; 0, ISNUMBER($H17))</formula>
    </cfRule>
    <cfRule type="expression" dxfId="2287" priority="97">
      <formula>AND($E17 &gt; 0, ISNUMBER($E17))</formula>
    </cfRule>
    <cfRule type="expression" dxfId="2286" priority="98">
      <formula>AND($E17 &lt; 0, ISNUMBER($E17))</formula>
    </cfRule>
  </conditionalFormatting>
  <conditionalFormatting sqref="D32:F33 E44:F44">
    <cfRule type="expression" dxfId="2285" priority="81">
      <formula>$E$44&gt;0</formula>
    </cfRule>
    <cfRule type="expression" dxfId="2284" priority="82">
      <formula>$E$44&lt;0</formula>
    </cfRule>
  </conditionalFormatting>
  <conditionalFormatting sqref="G32:I33 H44:I44">
    <cfRule type="expression" dxfId="2283" priority="79">
      <formula>$H$44&gt;0</formula>
    </cfRule>
    <cfRule type="expression" dxfId="2282" priority="80">
      <formula>$H$44&lt;0</formula>
    </cfRule>
  </conditionalFormatting>
  <conditionalFormatting sqref="J32:L33 K44:L44">
    <cfRule type="expression" dxfId="2281" priority="77">
      <formula>$K$44&gt;0</formula>
    </cfRule>
    <cfRule type="expression" dxfId="2280" priority="78">
      <formula>$K$44&lt;0</formula>
    </cfRule>
  </conditionalFormatting>
  <conditionalFormatting sqref="M32:O33 N44:O44">
    <cfRule type="expression" dxfId="2279" priority="75">
      <formula>$N$44&gt;0</formula>
    </cfRule>
    <cfRule type="expression" dxfId="2278" priority="76">
      <formula>$N$44&lt;0</formula>
    </cfRule>
  </conditionalFormatting>
  <conditionalFormatting sqref="A51:O60">
    <cfRule type="expression" dxfId="2277" priority="67">
      <formula>AND($N51 &gt; 0, ISNUMBER($N51))</formula>
    </cfRule>
    <cfRule type="expression" dxfId="2276" priority="68">
      <formula>AND($N51 &lt; 0, ISNUMBER($N51))</formula>
    </cfRule>
    <cfRule type="expression" dxfId="2275" priority="69">
      <formula>AND($K51 &gt; 0, ISNUMBER($K51))</formula>
    </cfRule>
    <cfRule type="expression" dxfId="2274" priority="70">
      <formula>AND($K51 &lt; 0, ISNUMBER($K51))</formula>
    </cfRule>
    <cfRule type="expression" dxfId="2273" priority="71">
      <formula>AND($H51 &gt; 0, ISNUMBER($H51))</formula>
    </cfRule>
    <cfRule type="expression" dxfId="2272" priority="72">
      <formula>AND($H51 &lt; 0, ISNUMBER($H51))</formula>
    </cfRule>
    <cfRule type="expression" dxfId="2271" priority="73">
      <formula>AND($E51 &gt; 0, ISNUMBER($E51))</formula>
    </cfRule>
    <cfRule type="expression" dxfId="2270" priority="74">
      <formula>AND($E51 &lt; 0, ISNUMBER($E51))</formula>
    </cfRule>
  </conditionalFormatting>
  <conditionalFormatting sqref="D49:F50 E61:F61">
    <cfRule type="expression" dxfId="2269" priority="65">
      <formula>$E$61&gt;0</formula>
    </cfRule>
    <cfRule type="expression" dxfId="2268" priority="66">
      <formula>$E$61&lt;0</formula>
    </cfRule>
  </conditionalFormatting>
  <conditionalFormatting sqref="G49:I50 H61:I61">
    <cfRule type="expression" dxfId="2267" priority="63">
      <formula>$H$61&gt;0</formula>
    </cfRule>
    <cfRule type="expression" dxfId="2266" priority="64">
      <formula>$H$61&lt;0</formula>
    </cfRule>
  </conditionalFormatting>
  <conditionalFormatting sqref="J49:L50 K61:L61">
    <cfRule type="expression" dxfId="2265" priority="61">
      <formula>$K$61&gt;0</formula>
    </cfRule>
    <cfRule type="expression" dxfId="2264" priority="62">
      <formula>$K$61&lt;0</formula>
    </cfRule>
  </conditionalFormatting>
  <conditionalFormatting sqref="M49:O50 N61:O61">
    <cfRule type="expression" dxfId="2263" priority="59">
      <formula>$N$61&gt;0</formula>
    </cfRule>
    <cfRule type="expression" dxfId="2262" priority="60">
      <formula>$N$61&lt;0</formula>
    </cfRule>
  </conditionalFormatting>
  <conditionalFormatting sqref="A68:O77">
    <cfRule type="expression" dxfId="2261" priority="51">
      <formula>AND($N68 &gt; 0, ISNUMBER($N68))</formula>
    </cfRule>
    <cfRule type="expression" dxfId="2260" priority="52">
      <formula>AND($N68 &lt; 0, ISNUMBER($N68))</formula>
    </cfRule>
    <cfRule type="expression" dxfId="2259" priority="53">
      <formula>AND($K68 &gt; 0, ISNUMBER($K68))</formula>
    </cfRule>
    <cfRule type="expression" dxfId="2258" priority="54">
      <formula>AND($K68 &lt; 0, ISNUMBER($K68))</formula>
    </cfRule>
    <cfRule type="expression" dxfId="2257" priority="55">
      <formula>AND($H68 &gt; 0, ISNUMBER($H68))</formula>
    </cfRule>
    <cfRule type="expression" dxfId="2256" priority="56">
      <formula>AND($H68 &lt; 0, ISNUMBER($H68))</formula>
    </cfRule>
    <cfRule type="expression" dxfId="2255" priority="57">
      <formula>AND($E68 &gt; 0, ISNUMBER($E68))</formula>
    </cfRule>
    <cfRule type="expression" dxfId="2254" priority="58">
      <formula>AND($E68 &lt; 0, ISNUMBER($E68))</formula>
    </cfRule>
  </conditionalFormatting>
  <conditionalFormatting sqref="D66:F67 E78:F78">
    <cfRule type="expression" dxfId="2253" priority="49">
      <formula>$E$78&gt;0</formula>
    </cfRule>
    <cfRule type="expression" dxfId="2252" priority="50">
      <formula>$E$78&lt;0</formula>
    </cfRule>
  </conditionalFormatting>
  <conditionalFormatting sqref="G66:I67 H78:I78">
    <cfRule type="expression" dxfId="2251" priority="47">
      <formula>$H$78&gt;0</formula>
    </cfRule>
    <cfRule type="expression" dxfId="2250" priority="48">
      <formula>$H$78&lt;0</formula>
    </cfRule>
  </conditionalFormatting>
  <conditionalFormatting sqref="J66:L67 K78:L78">
    <cfRule type="expression" dxfId="2249" priority="45">
      <formula>$K$78&gt;0</formula>
    </cfRule>
    <cfRule type="expression" dxfId="2248" priority="46">
      <formula>$K$78&lt;0</formula>
    </cfRule>
  </conditionalFormatting>
  <conditionalFormatting sqref="M66:O67 N78:O78">
    <cfRule type="expression" dxfId="2247" priority="43">
      <formula>$N$78&gt;0</formula>
    </cfRule>
    <cfRule type="expression" dxfId="2246" priority="44">
      <formula>$N$78&lt;0</formula>
    </cfRule>
  </conditionalFormatting>
  <conditionalFormatting sqref="A85:O94">
    <cfRule type="expression" dxfId="2245" priority="35">
      <formula>AND($N85 &gt; 0, ISNUMBER($N85))</formula>
    </cfRule>
    <cfRule type="expression" dxfId="2244" priority="36">
      <formula>AND($N85 &lt; 0, ISNUMBER($N85))</formula>
    </cfRule>
    <cfRule type="expression" dxfId="2243" priority="37">
      <formula>AND($K85 &gt; 0, ISNUMBER($K85))</formula>
    </cfRule>
    <cfRule type="expression" dxfId="2242" priority="38">
      <formula>AND($K85 &lt; 0, ISNUMBER($K85))</formula>
    </cfRule>
    <cfRule type="expression" dxfId="2241" priority="39">
      <formula>AND($H85 &gt; 0, ISNUMBER($H85))</formula>
    </cfRule>
    <cfRule type="expression" dxfId="2240" priority="40">
      <formula>AND($H85 &lt; 0, ISNUMBER($H85))</formula>
    </cfRule>
    <cfRule type="expression" dxfId="2239" priority="41">
      <formula>AND($E85 &gt; 0, ISNUMBER($E85))</formula>
    </cfRule>
    <cfRule type="expression" dxfId="2238" priority="42">
      <formula>AND($E85 &lt; 0, ISNUMBER($E85))</formula>
    </cfRule>
  </conditionalFormatting>
  <conditionalFormatting sqref="D83:F84 E95:F95">
    <cfRule type="expression" dxfId="2237" priority="33">
      <formula>$E$95&gt;0</formula>
    </cfRule>
    <cfRule type="expression" dxfId="2236" priority="34">
      <formula>$E$95&lt;0</formula>
    </cfRule>
  </conditionalFormatting>
  <conditionalFormatting sqref="G83:I84 H95:I95">
    <cfRule type="expression" dxfId="2235" priority="31">
      <formula>$H$95&gt;0</formula>
    </cfRule>
    <cfRule type="expression" dxfId="2234" priority="32">
      <formula>$H$95&lt;0</formula>
    </cfRule>
  </conditionalFormatting>
  <conditionalFormatting sqref="J83:L84 K95:L95">
    <cfRule type="expression" dxfId="2233" priority="29">
      <formula>$K$95&gt;0</formula>
    </cfRule>
    <cfRule type="expression" dxfId="2232" priority="30">
      <formula>$K$95&lt;0</formula>
    </cfRule>
  </conditionalFormatting>
  <conditionalFormatting sqref="M83:O84 N95:O95">
    <cfRule type="expression" dxfId="2231" priority="27">
      <formula>$N$95&gt;0</formula>
    </cfRule>
    <cfRule type="expression" dxfId="2230" priority="28">
      <formula>$N$95&lt;0</formula>
    </cfRule>
  </conditionalFormatting>
  <conditionalFormatting sqref="A102:O111">
    <cfRule type="expression" dxfId="2229" priority="19">
      <formula>AND($N102 &gt; 0, ISNUMBER($N102))</formula>
    </cfRule>
    <cfRule type="expression" dxfId="2228" priority="20">
      <formula>AND($N102 &lt; 0, ISNUMBER($N102))</formula>
    </cfRule>
    <cfRule type="expression" dxfId="2227" priority="21">
      <formula>AND($K102 &gt; 0, ISNUMBER($K102))</formula>
    </cfRule>
    <cfRule type="expression" dxfId="2226" priority="22">
      <formula>AND($K102 &lt; 0, ISNUMBER($K102))</formula>
    </cfRule>
    <cfRule type="expression" dxfId="2225" priority="23">
      <formula>AND($H102 &gt; 0, ISNUMBER($H102))</formula>
    </cfRule>
    <cfRule type="expression" dxfId="2224" priority="24">
      <formula>AND($H102 &lt; 0, ISNUMBER($H102))</formula>
    </cfRule>
    <cfRule type="expression" dxfId="2223" priority="25">
      <formula>AND($E102 &gt; 0, ISNUMBER($E102))</formula>
    </cfRule>
    <cfRule type="expression" dxfId="2222" priority="26">
      <formula>AND($E102 &lt; 0, ISNUMBER($E102))</formula>
    </cfRule>
  </conditionalFormatting>
  <conditionalFormatting sqref="D100:F101 E112:F112">
    <cfRule type="expression" dxfId="2221" priority="17">
      <formula>$E$112&gt;0</formula>
    </cfRule>
    <cfRule type="expression" dxfId="2220" priority="18">
      <formula>$E$112&lt;0</formula>
    </cfRule>
  </conditionalFormatting>
  <conditionalFormatting sqref="G100:I101 H112:I112">
    <cfRule type="expression" dxfId="2219" priority="15">
      <formula>$H$112&gt;0</formula>
    </cfRule>
    <cfRule type="expression" dxfId="2218" priority="16">
      <formula>$H$112&lt;0</formula>
    </cfRule>
  </conditionalFormatting>
  <conditionalFormatting sqref="J100:L101 K112:L112">
    <cfRule type="expression" dxfId="2217" priority="13">
      <formula>$K$112&gt;0</formula>
    </cfRule>
    <cfRule type="expression" dxfId="2216" priority="14">
      <formula>$K$112&lt;0</formula>
    </cfRule>
  </conditionalFormatting>
  <conditionalFormatting sqref="M100:O101 N112:O112">
    <cfRule type="expression" dxfId="2215" priority="11">
      <formula>$N$112&gt;0</formula>
    </cfRule>
    <cfRule type="expression" dxfId="2214" priority="12">
      <formula>$N$112&lt;0</formula>
    </cfRule>
  </conditionalFormatting>
  <conditionalFormatting sqref="G2:I3">
    <cfRule type="expression" dxfId="221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21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21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21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20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20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20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20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20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20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44292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73"/>
      <c r="I9" s="274"/>
      <c r="J9" s="1" t="s">
        <v>28</v>
      </c>
      <c r="K9" s="281"/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73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68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265"/>
      <c r="R16" s="266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263"/>
      <c r="R17" s="264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263"/>
      <c r="R18" s="264"/>
    </row>
    <row r="19" spans="1:18" ht="17.25" customHeight="1">
      <c r="A19" s="40" t="s">
        <v>192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263"/>
      <c r="R19" s="264"/>
    </row>
    <row r="20" spans="1:18" ht="17.25" customHeight="1">
      <c r="A20" s="40" t="s">
        <v>193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263"/>
      <c r="R20" s="264"/>
    </row>
    <row r="21" spans="1:18" ht="17.25" customHeight="1">
      <c r="A21" s="41" t="s">
        <v>195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263"/>
      <c r="R21" s="264"/>
    </row>
    <row r="22" spans="1:18" ht="17.25" customHeight="1">
      <c r="A22" s="40" t="s">
        <v>180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263"/>
      <c r="R22" s="264"/>
    </row>
    <row r="23" spans="1:18" ht="17.25" customHeight="1">
      <c r="A23" s="40" t="s">
        <v>194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263"/>
      <c r="R23" s="264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3"/>
      <c r="R24" s="264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5"/>
      <c r="R25" s="266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81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237"/>
      <c r="R33" s="238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235"/>
      <c r="R34" s="236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35"/>
      <c r="R35" s="23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35"/>
      <c r="R36" s="23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35"/>
      <c r="R37" s="23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35"/>
      <c r="R38" s="23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35"/>
      <c r="R39" s="23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35"/>
      <c r="R40" s="23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35"/>
      <c r="R41" s="23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7"/>
      <c r="R42" s="23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81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237"/>
      <c r="R50" s="238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235"/>
      <c r="R51" s="236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235"/>
      <c r="R52" s="23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35"/>
      <c r="R53" s="23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35"/>
      <c r="R54" s="23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35"/>
      <c r="R55" s="23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35"/>
      <c r="R56" s="23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81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237"/>
      <c r="R67" s="238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235"/>
      <c r="R68" s="236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235"/>
      <c r="R69" s="236"/>
    </row>
    <row r="70" spans="1:18" ht="17.25" customHeight="1">
      <c r="A70" s="11" t="s">
        <v>185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235"/>
      <c r="R70" s="236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35"/>
      <c r="R71" s="23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35"/>
      <c r="R72" s="236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35"/>
      <c r="R73" s="236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35"/>
      <c r="R74" s="236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35"/>
      <c r="R75" s="236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37"/>
      <c r="R76" s="23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81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237"/>
      <c r="R84" s="238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235"/>
      <c r="R85" s="236"/>
    </row>
    <row r="86" spans="1:18" ht="17.25" customHeight="1">
      <c r="A86" s="11" t="s">
        <v>192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235"/>
      <c r="R86" s="236"/>
    </row>
    <row r="87" spans="1:18" ht="17.25" customHeight="1">
      <c r="A87" s="11" t="s">
        <v>193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235"/>
      <c r="R87" s="236"/>
    </row>
    <row r="88" spans="1:18" ht="17.25" customHeight="1">
      <c r="A88" s="11" t="s">
        <v>195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235"/>
      <c r="R88" s="23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35"/>
      <c r="R89" s="23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35"/>
      <c r="R90" s="23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35"/>
      <c r="R91" s="23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35"/>
      <c r="R92" s="23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7"/>
      <c r="R93" s="23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81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237"/>
      <c r="R101" s="238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235"/>
      <c r="R102" s="236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235"/>
      <c r="R103" s="236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235"/>
      <c r="R104" s="236"/>
    </row>
    <row r="105" spans="1:18" ht="17.25" customHeight="1">
      <c r="A105" s="11" t="s">
        <v>192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235"/>
      <c r="R105" s="236"/>
    </row>
    <row r="106" spans="1:18" ht="17.25" customHeight="1">
      <c r="A106" s="8" t="s">
        <v>180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235"/>
      <c r="R106" s="236"/>
    </row>
    <row r="107" spans="1:18" ht="17.25" customHeight="1">
      <c r="A107" s="11" t="s">
        <v>193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235"/>
      <c r="R107" s="236"/>
    </row>
    <row r="108" spans="1:18" ht="17.25" customHeight="1">
      <c r="A108" s="11" t="s">
        <v>195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235"/>
      <c r="R108" s="236"/>
    </row>
    <row r="109" spans="1:18" ht="17.25" customHeight="1">
      <c r="A109" s="11" t="s">
        <v>194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235"/>
      <c r="R109" s="236"/>
    </row>
    <row r="110" spans="1:18" ht="17.25" customHeight="1">
      <c r="A110" s="11" t="s">
        <v>196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237"/>
      <c r="R110" s="238"/>
    </row>
    <row r="111" spans="1:18" ht="17.25" customHeight="1" thickBot="1">
      <c r="A111" s="13" t="s">
        <v>197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239"/>
      <c r="R112" s="24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2203" priority="89">
      <formula>$E$27&gt;0</formula>
    </cfRule>
    <cfRule type="expression" dxfId="2202" priority="90">
      <formula>$E$27&lt;0</formula>
    </cfRule>
  </conditionalFormatting>
  <conditionalFormatting sqref="G15:I16 H27:I27">
    <cfRule type="expression" dxfId="2201" priority="87">
      <formula>$H$27&gt;0</formula>
    </cfRule>
    <cfRule type="expression" dxfId="2200" priority="88">
      <formula>$H$27&lt;0</formula>
    </cfRule>
  </conditionalFormatting>
  <conditionalFormatting sqref="J15:L16 K27:L27">
    <cfRule type="expression" dxfId="2199" priority="85">
      <formula>$K$27&gt;0</formula>
    </cfRule>
    <cfRule type="expression" dxfId="2198" priority="86">
      <formula>$K$27&lt;0</formula>
    </cfRule>
  </conditionalFormatting>
  <conditionalFormatting sqref="M15:O16 N27:O27">
    <cfRule type="expression" dxfId="2197" priority="83">
      <formula>$N$27&gt;0</formula>
    </cfRule>
    <cfRule type="expression" dxfId="2196" priority="84">
      <formula>$N$27&lt;0</formula>
    </cfRule>
  </conditionalFormatting>
  <conditionalFormatting sqref="A17:O26 A34:O43">
    <cfRule type="expression" dxfId="2195" priority="91">
      <formula>AND($N17 &gt; 0, ISNUMBER($N17))</formula>
    </cfRule>
    <cfRule type="expression" dxfId="2194" priority="92">
      <formula>AND($N17 &lt; 0, ISNUMBER($N17))</formula>
    </cfRule>
    <cfRule type="expression" dxfId="2193" priority="93">
      <formula>AND($K17 &gt; 0, ISNUMBER($K17))</formula>
    </cfRule>
    <cfRule type="expression" dxfId="2192" priority="94">
      <formula>AND($K17 &lt; 0, ISNUMBER($K17))</formula>
    </cfRule>
    <cfRule type="expression" dxfId="2191" priority="95">
      <formula>AND($H17 &gt; 0, ISNUMBER($H17))</formula>
    </cfRule>
    <cfRule type="expression" dxfId="2190" priority="96">
      <formula>AND($H17 &lt; 0, ISNUMBER($H17))</formula>
    </cfRule>
    <cfRule type="expression" dxfId="2189" priority="97">
      <formula>AND($E17 &gt; 0, ISNUMBER($E17))</formula>
    </cfRule>
    <cfRule type="expression" dxfId="2188" priority="98">
      <formula>AND($E17 &lt; 0, ISNUMBER($E17))</formula>
    </cfRule>
  </conditionalFormatting>
  <conditionalFormatting sqref="D32:F33 E44:F44">
    <cfRule type="expression" dxfId="2187" priority="81">
      <formula>$E$44&gt;0</formula>
    </cfRule>
    <cfRule type="expression" dxfId="2186" priority="82">
      <formula>$E$44&lt;0</formula>
    </cfRule>
  </conditionalFormatting>
  <conditionalFormatting sqref="G32:I33 H44:I44">
    <cfRule type="expression" dxfId="2185" priority="79">
      <formula>$H$44&gt;0</formula>
    </cfRule>
    <cfRule type="expression" dxfId="2184" priority="80">
      <formula>$H$44&lt;0</formula>
    </cfRule>
  </conditionalFormatting>
  <conditionalFormatting sqref="J32:L33 K44:L44">
    <cfRule type="expression" dxfId="2183" priority="77">
      <formula>$K$44&gt;0</formula>
    </cfRule>
    <cfRule type="expression" dxfId="2182" priority="78">
      <formula>$K$44&lt;0</formula>
    </cfRule>
  </conditionalFormatting>
  <conditionalFormatting sqref="M32:O33 N44:O44">
    <cfRule type="expression" dxfId="2181" priority="75">
      <formula>$N$44&gt;0</formula>
    </cfRule>
    <cfRule type="expression" dxfId="2180" priority="76">
      <formula>$N$44&lt;0</formula>
    </cfRule>
  </conditionalFormatting>
  <conditionalFormatting sqref="A51:O60">
    <cfRule type="expression" dxfId="2179" priority="67">
      <formula>AND($N51 &gt; 0, ISNUMBER($N51))</formula>
    </cfRule>
    <cfRule type="expression" dxfId="2178" priority="68">
      <formula>AND($N51 &lt; 0, ISNUMBER($N51))</formula>
    </cfRule>
    <cfRule type="expression" dxfId="2177" priority="69">
      <formula>AND($K51 &gt; 0, ISNUMBER($K51))</formula>
    </cfRule>
    <cfRule type="expression" dxfId="2176" priority="70">
      <formula>AND($K51 &lt; 0, ISNUMBER($K51))</formula>
    </cfRule>
    <cfRule type="expression" dxfId="2175" priority="71">
      <formula>AND($H51 &gt; 0, ISNUMBER($H51))</formula>
    </cfRule>
    <cfRule type="expression" dxfId="2174" priority="72">
      <formula>AND($H51 &lt; 0, ISNUMBER($H51))</formula>
    </cfRule>
    <cfRule type="expression" dxfId="2173" priority="73">
      <formula>AND($E51 &gt; 0, ISNUMBER($E51))</formula>
    </cfRule>
    <cfRule type="expression" dxfId="2172" priority="74">
      <formula>AND($E51 &lt; 0, ISNUMBER($E51))</formula>
    </cfRule>
  </conditionalFormatting>
  <conditionalFormatting sqref="D49:F50 E61:F61">
    <cfRule type="expression" dxfId="2171" priority="65">
      <formula>$E$61&gt;0</formula>
    </cfRule>
    <cfRule type="expression" dxfId="2170" priority="66">
      <formula>$E$61&lt;0</formula>
    </cfRule>
  </conditionalFormatting>
  <conditionalFormatting sqref="G49:I50 H61:I61">
    <cfRule type="expression" dxfId="2169" priority="63">
      <formula>$H$61&gt;0</formula>
    </cfRule>
    <cfRule type="expression" dxfId="2168" priority="64">
      <formula>$H$61&lt;0</formula>
    </cfRule>
  </conditionalFormatting>
  <conditionalFormatting sqref="J49:L50 K61:L61">
    <cfRule type="expression" dxfId="2167" priority="61">
      <formula>$K$61&gt;0</formula>
    </cfRule>
    <cfRule type="expression" dxfId="2166" priority="62">
      <formula>$K$61&lt;0</formula>
    </cfRule>
  </conditionalFormatting>
  <conditionalFormatting sqref="M49:O50 N61:O61">
    <cfRule type="expression" dxfId="2165" priority="59">
      <formula>$N$61&gt;0</formula>
    </cfRule>
    <cfRule type="expression" dxfId="2164" priority="60">
      <formula>$N$61&lt;0</formula>
    </cfRule>
  </conditionalFormatting>
  <conditionalFormatting sqref="A68:O77">
    <cfRule type="expression" dxfId="2163" priority="51">
      <formula>AND($N68 &gt; 0, ISNUMBER($N68))</formula>
    </cfRule>
    <cfRule type="expression" dxfId="2162" priority="52">
      <formula>AND($N68 &lt; 0, ISNUMBER($N68))</formula>
    </cfRule>
    <cfRule type="expression" dxfId="2161" priority="53">
      <formula>AND($K68 &gt; 0, ISNUMBER($K68))</formula>
    </cfRule>
    <cfRule type="expression" dxfId="2160" priority="54">
      <formula>AND($K68 &lt; 0, ISNUMBER($K68))</formula>
    </cfRule>
    <cfRule type="expression" dxfId="2159" priority="55">
      <formula>AND($H68 &gt; 0, ISNUMBER($H68))</formula>
    </cfRule>
    <cfRule type="expression" dxfId="2158" priority="56">
      <formula>AND($H68 &lt; 0, ISNUMBER($H68))</formula>
    </cfRule>
    <cfRule type="expression" dxfId="2157" priority="57">
      <formula>AND($E68 &gt; 0, ISNUMBER($E68))</formula>
    </cfRule>
    <cfRule type="expression" dxfId="2156" priority="58">
      <formula>AND($E68 &lt; 0, ISNUMBER($E68))</formula>
    </cfRule>
  </conditionalFormatting>
  <conditionalFormatting sqref="D66:F67 E78:F78">
    <cfRule type="expression" dxfId="2155" priority="49">
      <formula>$E$78&gt;0</formula>
    </cfRule>
    <cfRule type="expression" dxfId="2154" priority="50">
      <formula>$E$78&lt;0</formula>
    </cfRule>
  </conditionalFormatting>
  <conditionalFormatting sqref="G66:I67 H78:I78">
    <cfRule type="expression" dxfId="2153" priority="47">
      <formula>$H$78&gt;0</formula>
    </cfRule>
    <cfRule type="expression" dxfId="2152" priority="48">
      <formula>$H$78&lt;0</formula>
    </cfRule>
  </conditionalFormatting>
  <conditionalFormatting sqref="J66:L67 K78:L78">
    <cfRule type="expression" dxfId="2151" priority="45">
      <formula>$K$78&gt;0</formula>
    </cfRule>
    <cfRule type="expression" dxfId="2150" priority="46">
      <formula>$K$78&lt;0</formula>
    </cfRule>
  </conditionalFormatting>
  <conditionalFormatting sqref="M66:O67 N78:O78">
    <cfRule type="expression" dxfId="2149" priority="43">
      <formula>$N$78&gt;0</formula>
    </cfRule>
    <cfRule type="expression" dxfId="2148" priority="44">
      <formula>$N$78&lt;0</formula>
    </cfRule>
  </conditionalFormatting>
  <conditionalFormatting sqref="A85:O94">
    <cfRule type="expression" dxfId="2147" priority="35">
      <formula>AND($N85 &gt; 0, ISNUMBER($N85))</formula>
    </cfRule>
    <cfRule type="expression" dxfId="2146" priority="36">
      <formula>AND($N85 &lt; 0, ISNUMBER($N85))</formula>
    </cfRule>
    <cfRule type="expression" dxfId="2145" priority="37">
      <formula>AND($K85 &gt; 0, ISNUMBER($K85))</formula>
    </cfRule>
    <cfRule type="expression" dxfId="2144" priority="38">
      <formula>AND($K85 &lt; 0, ISNUMBER($K85))</formula>
    </cfRule>
    <cfRule type="expression" dxfId="2143" priority="39">
      <formula>AND($H85 &gt; 0, ISNUMBER($H85))</formula>
    </cfRule>
    <cfRule type="expression" dxfId="2142" priority="40">
      <formula>AND($H85 &lt; 0, ISNUMBER($H85))</formula>
    </cfRule>
    <cfRule type="expression" dxfId="2141" priority="41">
      <formula>AND($E85 &gt; 0, ISNUMBER($E85))</formula>
    </cfRule>
    <cfRule type="expression" dxfId="2140" priority="42">
      <formula>AND($E85 &lt; 0, ISNUMBER($E85))</formula>
    </cfRule>
  </conditionalFormatting>
  <conditionalFormatting sqref="D83:F84 E95:F95">
    <cfRule type="expression" dxfId="2139" priority="33">
      <formula>$E$95&gt;0</formula>
    </cfRule>
    <cfRule type="expression" dxfId="2138" priority="34">
      <formula>$E$95&lt;0</formula>
    </cfRule>
  </conditionalFormatting>
  <conditionalFormatting sqref="G83:I84 H95:I95">
    <cfRule type="expression" dxfId="2137" priority="31">
      <formula>$H$95&gt;0</formula>
    </cfRule>
    <cfRule type="expression" dxfId="2136" priority="32">
      <formula>$H$95&lt;0</formula>
    </cfRule>
  </conditionalFormatting>
  <conditionalFormatting sqref="J83:L84 K95:L95">
    <cfRule type="expression" dxfId="2135" priority="29">
      <formula>$K$95&gt;0</formula>
    </cfRule>
    <cfRule type="expression" dxfId="2134" priority="30">
      <formula>$K$95&lt;0</formula>
    </cfRule>
  </conditionalFormatting>
  <conditionalFormatting sqref="M83:O84 N95:O95">
    <cfRule type="expression" dxfId="2133" priority="27">
      <formula>$N$95&gt;0</formula>
    </cfRule>
    <cfRule type="expression" dxfId="2132" priority="28">
      <formula>$N$95&lt;0</formula>
    </cfRule>
  </conditionalFormatting>
  <conditionalFormatting sqref="A102:O111">
    <cfRule type="expression" dxfId="2131" priority="19">
      <formula>AND($N102 &gt; 0, ISNUMBER($N102))</formula>
    </cfRule>
    <cfRule type="expression" dxfId="2130" priority="20">
      <formula>AND($N102 &lt; 0, ISNUMBER($N102))</formula>
    </cfRule>
    <cfRule type="expression" dxfId="2129" priority="21">
      <formula>AND($K102 &gt; 0, ISNUMBER($K102))</formula>
    </cfRule>
    <cfRule type="expression" dxfId="2128" priority="22">
      <formula>AND($K102 &lt; 0, ISNUMBER($K102))</formula>
    </cfRule>
    <cfRule type="expression" dxfId="2127" priority="23">
      <formula>AND($H102 &gt; 0, ISNUMBER($H102))</formula>
    </cfRule>
    <cfRule type="expression" dxfId="2126" priority="24">
      <formula>AND($H102 &lt; 0, ISNUMBER($H102))</formula>
    </cfRule>
    <cfRule type="expression" dxfId="2125" priority="25">
      <formula>AND($E102 &gt; 0, ISNUMBER($E102))</formula>
    </cfRule>
    <cfRule type="expression" dxfId="2124" priority="26">
      <formula>AND($E102 &lt; 0, ISNUMBER($E102))</formula>
    </cfRule>
  </conditionalFormatting>
  <conditionalFormatting sqref="D100:F101 E112:F112">
    <cfRule type="expression" dxfId="2123" priority="17">
      <formula>$E$112&gt;0</formula>
    </cfRule>
    <cfRule type="expression" dxfId="2122" priority="18">
      <formula>$E$112&lt;0</formula>
    </cfRule>
  </conditionalFormatting>
  <conditionalFormatting sqref="G100:I101 H112:I112">
    <cfRule type="expression" dxfId="2121" priority="15">
      <formula>$H$112&gt;0</formula>
    </cfRule>
    <cfRule type="expression" dxfId="2120" priority="16">
      <formula>$H$112&lt;0</formula>
    </cfRule>
  </conditionalFormatting>
  <conditionalFormatting sqref="J100:L101 K112:L112">
    <cfRule type="expression" dxfId="2119" priority="13">
      <formula>$K$112&gt;0</formula>
    </cfRule>
    <cfRule type="expression" dxfId="2118" priority="14">
      <formula>$K$112&lt;0</formula>
    </cfRule>
  </conditionalFormatting>
  <conditionalFormatting sqref="M100:O101 N112:O112">
    <cfRule type="expression" dxfId="2117" priority="11">
      <formula>$N$112&gt;0</formula>
    </cfRule>
    <cfRule type="expression" dxfId="2116" priority="12">
      <formula>$N$112&lt;0</formula>
    </cfRule>
  </conditionalFormatting>
  <conditionalFormatting sqref="G2:I3">
    <cfRule type="expression" dxfId="211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11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1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1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11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11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10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10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10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10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44293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73"/>
      <c r="I9" s="274"/>
      <c r="J9" s="1" t="s">
        <v>28</v>
      </c>
      <c r="K9" s="281"/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83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82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265"/>
      <c r="R16" s="266"/>
    </row>
    <row r="17" spans="1:18" ht="17.25" customHeight="1">
      <c r="A17" s="39" t="s">
        <v>105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263"/>
      <c r="R17" s="264"/>
    </row>
    <row r="18" spans="1:18" ht="17.25" customHeight="1">
      <c r="A18" s="40" t="s">
        <v>173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263"/>
      <c r="R18" s="264"/>
    </row>
    <row r="19" spans="1:18" ht="17.25" customHeight="1">
      <c r="A19" s="40" t="s">
        <v>119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263"/>
      <c r="R19" s="264"/>
    </row>
    <row r="20" spans="1:18" ht="17.25" customHeight="1">
      <c r="A20" s="40" t="s">
        <v>110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263"/>
      <c r="R20" s="264"/>
    </row>
    <row r="21" spans="1:18" ht="17.25" customHeight="1">
      <c r="A21" s="41" t="s">
        <v>210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263"/>
      <c r="R21" s="264"/>
    </row>
    <row r="22" spans="1:18" ht="17.25" customHeight="1">
      <c r="A22" s="40" t="s">
        <v>150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263"/>
      <c r="R22" s="264"/>
    </row>
    <row r="23" spans="1:18" ht="17.25" customHeight="1">
      <c r="A23" s="40" t="s">
        <v>147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263"/>
      <c r="R23" s="264"/>
    </row>
    <row r="24" spans="1:18" ht="17.25" customHeight="1">
      <c r="A24" s="40" t="s">
        <v>148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263"/>
      <c r="R24" s="264"/>
    </row>
    <row r="25" spans="1:18" ht="17.25" customHeight="1">
      <c r="A25" s="40" t="s">
        <v>174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265"/>
      <c r="R25" s="266"/>
    </row>
    <row r="26" spans="1:18" ht="17.25" customHeight="1" thickBot="1">
      <c r="A26" s="42" t="s">
        <v>193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82" t="s">
        <v>187</v>
      </c>
      <c r="B31" s="243" t="s">
        <v>14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69.5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-6.9611780499999998E-2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237"/>
      <c r="R33" s="238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235"/>
      <c r="R34" s="236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35"/>
      <c r="R35" s="23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35"/>
      <c r="R36" s="23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35"/>
      <c r="R37" s="23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35"/>
      <c r="R38" s="23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35"/>
      <c r="R39" s="23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35"/>
      <c r="R40" s="23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35"/>
      <c r="R41" s="23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7"/>
      <c r="R42" s="23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82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237"/>
      <c r="R50" s="238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35"/>
      <c r="R51" s="236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35"/>
      <c r="R52" s="23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35"/>
      <c r="R53" s="23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35"/>
      <c r="R54" s="23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35"/>
      <c r="R55" s="23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35"/>
      <c r="R56" s="23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82" t="s">
        <v>187</v>
      </c>
      <c r="B65" s="243" t="s">
        <v>193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226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-7.7551020400000004E-2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237"/>
      <c r="R67" s="238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235"/>
      <c r="R68" s="236"/>
    </row>
    <row r="69" spans="1:18" ht="17.25" customHeight="1">
      <c r="A69" s="11" t="s">
        <v>213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235"/>
      <c r="R69" s="236"/>
    </row>
    <row r="70" spans="1:18" ht="17.25" customHeight="1">
      <c r="A70" s="11" t="s">
        <v>193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235"/>
      <c r="R70" s="236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35"/>
      <c r="R71" s="23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35"/>
      <c r="R72" s="236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35"/>
      <c r="R73" s="236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35"/>
      <c r="R74" s="236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35"/>
      <c r="R75" s="236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37"/>
      <c r="R76" s="23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82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237"/>
      <c r="R84" s="238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35"/>
      <c r="R85" s="236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35"/>
      <c r="R86" s="236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35"/>
      <c r="R87" s="236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35"/>
      <c r="R88" s="23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35"/>
      <c r="R89" s="23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35"/>
      <c r="R90" s="23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35"/>
      <c r="R91" s="23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35"/>
      <c r="R92" s="23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7"/>
      <c r="R93" s="23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82" t="s">
        <v>187</v>
      </c>
      <c r="B99" s="243" t="s">
        <v>213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372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-9.0464547699999995E-2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237"/>
      <c r="R101" s="238"/>
    </row>
    <row r="102" spans="1:18" ht="17.25" customHeight="1">
      <c r="A102" s="9" t="s">
        <v>197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235"/>
      <c r="R102" s="236"/>
    </row>
    <row r="103" spans="1:18" ht="17.25" customHeight="1">
      <c r="A103" s="11" t="s">
        <v>214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235"/>
      <c r="R103" s="236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235"/>
      <c r="R104" s="236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235"/>
      <c r="R105" s="236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235"/>
      <c r="R106" s="236"/>
    </row>
    <row r="107" spans="1:18" ht="17.25" customHeight="1">
      <c r="A107" s="11" t="s">
        <v>215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235"/>
      <c r="R107" s="236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235"/>
      <c r="R108" s="236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235"/>
      <c r="R109" s="236"/>
    </row>
    <row r="110" spans="1:18" ht="17.25" customHeight="1">
      <c r="A110" s="11" t="s">
        <v>216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237"/>
      <c r="R110" s="238"/>
    </row>
    <row r="111" spans="1:18" ht="17.25" customHeight="1" thickBot="1">
      <c r="A111" s="13" t="s">
        <v>213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239"/>
      <c r="R112" s="24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105" priority="89">
      <formula>$E$27&gt;0</formula>
    </cfRule>
    <cfRule type="expression" dxfId="2104" priority="90">
      <formula>$E$27&lt;0</formula>
    </cfRule>
  </conditionalFormatting>
  <conditionalFormatting sqref="G15:I16 H27:I27">
    <cfRule type="expression" dxfId="2103" priority="87">
      <formula>$H$27&gt;0</formula>
    </cfRule>
    <cfRule type="expression" dxfId="2102" priority="88">
      <formula>$H$27&lt;0</formula>
    </cfRule>
  </conditionalFormatting>
  <conditionalFormatting sqref="J15:L16 K27:L27">
    <cfRule type="expression" dxfId="2101" priority="85">
      <formula>$K$27&gt;0</formula>
    </cfRule>
    <cfRule type="expression" dxfId="2100" priority="86">
      <formula>$K$27&lt;0</formula>
    </cfRule>
  </conditionalFormatting>
  <conditionalFormatting sqref="M15:O16 N27:O27">
    <cfRule type="expression" dxfId="2099" priority="83">
      <formula>$N$27&gt;0</formula>
    </cfRule>
    <cfRule type="expression" dxfId="2098" priority="84">
      <formula>$N$27&lt;0</formula>
    </cfRule>
  </conditionalFormatting>
  <conditionalFormatting sqref="A17:O26 A34:O43">
    <cfRule type="expression" dxfId="2097" priority="91">
      <formula>AND($N17 &gt; 0, ISNUMBER($N17))</formula>
    </cfRule>
    <cfRule type="expression" dxfId="2096" priority="92">
      <formula>AND($N17 &lt; 0, ISNUMBER($N17))</formula>
    </cfRule>
    <cfRule type="expression" dxfId="2095" priority="93">
      <formula>AND($K17 &gt; 0, ISNUMBER($K17))</formula>
    </cfRule>
    <cfRule type="expression" dxfId="2094" priority="94">
      <formula>AND($K17 &lt; 0, ISNUMBER($K17))</formula>
    </cfRule>
    <cfRule type="expression" dxfId="2093" priority="95">
      <formula>AND($H17 &gt; 0, ISNUMBER($H17))</formula>
    </cfRule>
    <cfRule type="expression" dxfId="2092" priority="96">
      <formula>AND($H17 &lt; 0, ISNUMBER($H17))</formula>
    </cfRule>
    <cfRule type="expression" dxfId="2091" priority="97">
      <formula>AND($E17 &gt; 0, ISNUMBER($E17))</formula>
    </cfRule>
    <cfRule type="expression" dxfId="2090" priority="98">
      <formula>AND($E17 &lt; 0, ISNUMBER($E17))</formula>
    </cfRule>
  </conditionalFormatting>
  <conditionalFormatting sqref="D32:F33 E44:F44">
    <cfRule type="expression" dxfId="2089" priority="81">
      <formula>$E$44&gt;0</formula>
    </cfRule>
    <cfRule type="expression" dxfId="2088" priority="82">
      <formula>$E$44&lt;0</formula>
    </cfRule>
  </conditionalFormatting>
  <conditionalFormatting sqref="G32:I33 H44:I44">
    <cfRule type="expression" dxfId="2087" priority="79">
      <formula>$H$44&gt;0</formula>
    </cfRule>
    <cfRule type="expression" dxfId="2086" priority="80">
      <formula>$H$44&lt;0</formula>
    </cfRule>
  </conditionalFormatting>
  <conditionalFormatting sqref="J32:L33 K44:L44">
    <cfRule type="expression" dxfId="2085" priority="77">
      <formula>$K$44&gt;0</formula>
    </cfRule>
    <cfRule type="expression" dxfId="2084" priority="78">
      <formula>$K$44&lt;0</formula>
    </cfRule>
  </conditionalFormatting>
  <conditionalFormatting sqref="M32:O33 N44:O44">
    <cfRule type="expression" dxfId="2083" priority="75">
      <formula>$N$44&gt;0</formula>
    </cfRule>
    <cfRule type="expression" dxfId="2082" priority="76">
      <formula>$N$44&lt;0</formula>
    </cfRule>
  </conditionalFormatting>
  <conditionalFormatting sqref="A51:O60">
    <cfRule type="expression" dxfId="2081" priority="67">
      <formula>AND($N51 &gt; 0, ISNUMBER($N51))</formula>
    </cfRule>
    <cfRule type="expression" dxfId="2080" priority="68">
      <formula>AND($N51 &lt; 0, ISNUMBER($N51))</formula>
    </cfRule>
    <cfRule type="expression" dxfId="2079" priority="69">
      <formula>AND($K51 &gt; 0, ISNUMBER($K51))</formula>
    </cfRule>
    <cfRule type="expression" dxfId="2078" priority="70">
      <formula>AND($K51 &lt; 0, ISNUMBER($K51))</formula>
    </cfRule>
    <cfRule type="expression" dxfId="2077" priority="71">
      <formula>AND($H51 &gt; 0, ISNUMBER($H51))</formula>
    </cfRule>
    <cfRule type="expression" dxfId="2076" priority="72">
      <formula>AND($H51 &lt; 0, ISNUMBER($H51))</formula>
    </cfRule>
    <cfRule type="expression" dxfId="2075" priority="73">
      <formula>AND($E51 &gt; 0, ISNUMBER($E51))</formula>
    </cfRule>
    <cfRule type="expression" dxfId="2074" priority="74">
      <formula>AND($E51 &lt; 0, ISNUMBER($E51))</formula>
    </cfRule>
  </conditionalFormatting>
  <conditionalFormatting sqref="D49:F50 E61:F61">
    <cfRule type="expression" dxfId="2073" priority="65">
      <formula>$E$61&gt;0</formula>
    </cfRule>
    <cfRule type="expression" dxfId="2072" priority="66">
      <formula>$E$61&lt;0</formula>
    </cfRule>
  </conditionalFormatting>
  <conditionalFormatting sqref="G49:I50 H61:I61">
    <cfRule type="expression" dxfId="2071" priority="63">
      <formula>$H$61&gt;0</formula>
    </cfRule>
    <cfRule type="expression" dxfId="2070" priority="64">
      <formula>$H$61&lt;0</formula>
    </cfRule>
  </conditionalFormatting>
  <conditionalFormatting sqref="J49:L50 K61:L61">
    <cfRule type="expression" dxfId="2069" priority="61">
      <formula>$K$61&gt;0</formula>
    </cfRule>
    <cfRule type="expression" dxfId="2068" priority="62">
      <formula>$K$61&lt;0</formula>
    </cfRule>
  </conditionalFormatting>
  <conditionalFormatting sqref="M49:O50 N61:O61">
    <cfRule type="expression" dxfId="2067" priority="59">
      <formula>$N$61&gt;0</formula>
    </cfRule>
    <cfRule type="expression" dxfId="2066" priority="60">
      <formula>$N$61&lt;0</formula>
    </cfRule>
  </conditionalFormatting>
  <conditionalFormatting sqref="A68:O77">
    <cfRule type="expression" dxfId="2065" priority="51">
      <formula>AND($N68 &gt; 0, ISNUMBER($N68))</formula>
    </cfRule>
    <cfRule type="expression" dxfId="2064" priority="52">
      <formula>AND($N68 &lt; 0, ISNUMBER($N68))</formula>
    </cfRule>
    <cfRule type="expression" dxfId="2063" priority="53">
      <formula>AND($K68 &gt; 0, ISNUMBER($K68))</formula>
    </cfRule>
    <cfRule type="expression" dxfId="2062" priority="54">
      <formula>AND($K68 &lt; 0, ISNUMBER($K68))</formula>
    </cfRule>
    <cfRule type="expression" dxfId="2061" priority="55">
      <formula>AND($H68 &gt; 0, ISNUMBER($H68))</formula>
    </cfRule>
    <cfRule type="expression" dxfId="2060" priority="56">
      <formula>AND($H68 &lt; 0, ISNUMBER($H68))</formula>
    </cfRule>
    <cfRule type="expression" dxfId="2059" priority="57">
      <formula>AND($E68 &gt; 0, ISNUMBER($E68))</formula>
    </cfRule>
    <cfRule type="expression" dxfId="2058" priority="58">
      <formula>AND($E68 &lt; 0, ISNUMBER($E68))</formula>
    </cfRule>
  </conditionalFormatting>
  <conditionalFormatting sqref="D66:F67 E78:F78">
    <cfRule type="expression" dxfId="2057" priority="49">
      <formula>$E$78&gt;0</formula>
    </cfRule>
    <cfRule type="expression" dxfId="2056" priority="50">
      <formula>$E$78&lt;0</formula>
    </cfRule>
  </conditionalFormatting>
  <conditionalFormatting sqref="G66:I67 H78:I78">
    <cfRule type="expression" dxfId="2055" priority="47">
      <formula>$H$78&gt;0</formula>
    </cfRule>
    <cfRule type="expression" dxfId="2054" priority="48">
      <formula>$H$78&lt;0</formula>
    </cfRule>
  </conditionalFormatting>
  <conditionalFormatting sqref="J66:L67 K78:L78">
    <cfRule type="expression" dxfId="2053" priority="45">
      <formula>$K$78&gt;0</formula>
    </cfRule>
    <cfRule type="expression" dxfId="2052" priority="46">
      <formula>$K$78&lt;0</formula>
    </cfRule>
  </conditionalFormatting>
  <conditionalFormatting sqref="M66:O67 N78:O78">
    <cfRule type="expression" dxfId="2051" priority="43">
      <formula>$N$78&gt;0</formula>
    </cfRule>
    <cfRule type="expression" dxfId="2050" priority="44">
      <formula>$N$78&lt;0</formula>
    </cfRule>
  </conditionalFormatting>
  <conditionalFormatting sqref="A85:O94">
    <cfRule type="expression" dxfId="2049" priority="35">
      <formula>AND($N85 &gt; 0, ISNUMBER($N85))</formula>
    </cfRule>
    <cfRule type="expression" dxfId="2048" priority="36">
      <formula>AND($N85 &lt; 0, ISNUMBER($N85))</formula>
    </cfRule>
    <cfRule type="expression" dxfId="2047" priority="37">
      <formula>AND($K85 &gt; 0, ISNUMBER($K85))</formula>
    </cfRule>
    <cfRule type="expression" dxfId="2046" priority="38">
      <formula>AND($K85 &lt; 0, ISNUMBER($K85))</formula>
    </cfRule>
    <cfRule type="expression" dxfId="2045" priority="39">
      <formula>AND($H85 &gt; 0, ISNUMBER($H85))</formula>
    </cfRule>
    <cfRule type="expression" dxfId="2044" priority="40">
      <formula>AND($H85 &lt; 0, ISNUMBER($H85))</formula>
    </cfRule>
    <cfRule type="expression" dxfId="2043" priority="41">
      <formula>AND($E85 &gt; 0, ISNUMBER($E85))</formula>
    </cfRule>
    <cfRule type="expression" dxfId="2042" priority="42">
      <formula>AND($E85 &lt; 0, ISNUMBER($E85))</formula>
    </cfRule>
  </conditionalFormatting>
  <conditionalFormatting sqref="D83:F84 E95:F95">
    <cfRule type="expression" dxfId="2041" priority="33">
      <formula>$E$95&gt;0</formula>
    </cfRule>
    <cfRule type="expression" dxfId="2040" priority="34">
      <formula>$E$95&lt;0</formula>
    </cfRule>
  </conditionalFormatting>
  <conditionalFormatting sqref="G83:I84 H95:I95">
    <cfRule type="expression" dxfId="2039" priority="31">
      <formula>$H$95&gt;0</formula>
    </cfRule>
    <cfRule type="expression" dxfId="2038" priority="32">
      <formula>$H$95&lt;0</formula>
    </cfRule>
  </conditionalFormatting>
  <conditionalFormatting sqref="J83:L84 K95:L95">
    <cfRule type="expression" dxfId="2037" priority="29">
      <formula>$K$95&gt;0</formula>
    </cfRule>
    <cfRule type="expression" dxfId="2036" priority="30">
      <formula>$K$95&lt;0</formula>
    </cfRule>
  </conditionalFormatting>
  <conditionalFormatting sqref="M83:O84 N95:O95">
    <cfRule type="expression" dxfId="2035" priority="27">
      <formula>$N$95&gt;0</formula>
    </cfRule>
    <cfRule type="expression" dxfId="2034" priority="28">
      <formula>$N$95&lt;0</formula>
    </cfRule>
  </conditionalFormatting>
  <conditionalFormatting sqref="A102:O111">
    <cfRule type="expression" dxfId="2033" priority="19">
      <formula>AND($N102 &gt; 0, ISNUMBER($N102))</formula>
    </cfRule>
    <cfRule type="expression" dxfId="2032" priority="20">
      <formula>AND($N102 &lt; 0, ISNUMBER($N102))</formula>
    </cfRule>
    <cfRule type="expression" dxfId="2031" priority="21">
      <formula>AND($K102 &gt; 0, ISNUMBER($K102))</formula>
    </cfRule>
    <cfRule type="expression" dxfId="2030" priority="22">
      <formula>AND($K102 &lt; 0, ISNUMBER($K102))</formula>
    </cfRule>
    <cfRule type="expression" dxfId="2029" priority="23">
      <formula>AND($H102 &gt; 0, ISNUMBER($H102))</formula>
    </cfRule>
    <cfRule type="expression" dxfId="2028" priority="24">
      <formula>AND($H102 &lt; 0, ISNUMBER($H102))</formula>
    </cfRule>
    <cfRule type="expression" dxfId="2027" priority="25">
      <formula>AND($E102 &gt; 0, ISNUMBER($E102))</formula>
    </cfRule>
    <cfRule type="expression" dxfId="2026" priority="26">
      <formula>AND($E102 &lt; 0, ISNUMBER($E102))</formula>
    </cfRule>
  </conditionalFormatting>
  <conditionalFormatting sqref="D100:F101 E112:F112">
    <cfRule type="expression" dxfId="2025" priority="17">
      <formula>$E$112&gt;0</formula>
    </cfRule>
    <cfRule type="expression" dxfId="2024" priority="18">
      <formula>$E$112&lt;0</formula>
    </cfRule>
  </conditionalFormatting>
  <conditionalFormatting sqref="G100:I101 H112:I112">
    <cfRule type="expression" dxfId="2023" priority="15">
      <formula>$H$112&gt;0</formula>
    </cfRule>
    <cfRule type="expression" dxfId="2022" priority="16">
      <formula>$H$112&lt;0</formula>
    </cfRule>
  </conditionalFormatting>
  <conditionalFormatting sqref="J100:L101 K112:L112">
    <cfRule type="expression" dxfId="2021" priority="13">
      <formula>$K$112&gt;0</formula>
    </cfRule>
    <cfRule type="expression" dxfId="2020" priority="14">
      <formula>$K$112&lt;0</formula>
    </cfRule>
  </conditionalFormatting>
  <conditionalFormatting sqref="M100:O101 N112:O112">
    <cfRule type="expression" dxfId="2019" priority="11">
      <formula>$N$112&gt;0</formula>
    </cfRule>
    <cfRule type="expression" dxfId="2018" priority="12">
      <formula>$N$112&lt;0</formula>
    </cfRule>
  </conditionalFormatting>
  <conditionalFormatting sqref="G2:I3">
    <cfRule type="expression" dxfId="201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1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1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1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1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1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1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0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0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34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44294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73"/>
      <c r="I9" s="274"/>
      <c r="J9" s="1" t="s">
        <v>28</v>
      </c>
      <c r="K9" s="281"/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96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91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265"/>
      <c r="R16" s="266"/>
    </row>
    <row r="17" spans="1:18" ht="17.25" customHeight="1">
      <c r="A17" s="39" t="s">
        <v>164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263"/>
      <c r="R17" s="264"/>
    </row>
    <row r="18" spans="1:18" ht="17.25" customHeight="1">
      <c r="A18" s="40" t="s">
        <v>188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263"/>
      <c r="R18" s="264"/>
    </row>
    <row r="19" spans="1:18" ht="17.25" customHeight="1">
      <c r="A19" s="40" t="s">
        <v>105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263"/>
      <c r="R19" s="264"/>
    </row>
    <row r="20" spans="1:18" ht="17.25" customHeight="1">
      <c r="A20" s="40" t="s">
        <v>169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263"/>
      <c r="R20" s="264"/>
    </row>
    <row r="21" spans="1:18" ht="17.25" customHeight="1">
      <c r="A21" s="41" t="s">
        <v>173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263"/>
      <c r="R21" s="264"/>
    </row>
    <row r="22" spans="1:18" ht="17.25" customHeight="1">
      <c r="A22" s="40" t="s">
        <v>210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263"/>
      <c r="R22" s="264"/>
    </row>
    <row r="23" spans="1:18" ht="17.25" customHeight="1">
      <c r="A23" s="40" t="s">
        <v>146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263"/>
      <c r="R23" s="264"/>
    </row>
    <row r="24" spans="1:18" ht="17.25" customHeight="1">
      <c r="A24" s="40" t="s">
        <v>211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263"/>
      <c r="R24" s="264"/>
    </row>
    <row r="25" spans="1:18" ht="17.25" customHeight="1">
      <c r="A25" s="40" t="s">
        <v>139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265"/>
      <c r="R25" s="266"/>
    </row>
    <row r="26" spans="1:18" ht="17.25" customHeight="1" thickBot="1">
      <c r="A26" s="42" t="s">
        <v>208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91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237"/>
      <c r="R33" s="238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235"/>
      <c r="R34" s="236"/>
    </row>
    <row r="35" spans="1:18" ht="17.25" customHeight="1">
      <c r="A35" s="11" t="s">
        <v>162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235"/>
      <c r="R35" s="236"/>
    </row>
    <row r="36" spans="1:18" ht="17.25" customHeight="1">
      <c r="A36" s="11" t="s">
        <v>142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235"/>
      <c r="R36" s="236"/>
    </row>
    <row r="37" spans="1:18" ht="17.25" customHeight="1">
      <c r="A37" s="11" t="s">
        <v>147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235"/>
      <c r="R37" s="236"/>
    </row>
    <row r="38" spans="1:18" ht="17.25" customHeight="1">
      <c r="A38" s="8" t="s">
        <v>144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235"/>
      <c r="R38" s="236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235"/>
      <c r="R39" s="236"/>
    </row>
    <row r="40" spans="1:18" ht="17.25" customHeight="1">
      <c r="A40" s="11" t="s">
        <v>154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235"/>
      <c r="R40" s="236"/>
    </row>
    <row r="41" spans="1:18" ht="17.25" customHeight="1">
      <c r="A41" s="11" t="s">
        <v>127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235"/>
      <c r="R41" s="236"/>
    </row>
    <row r="42" spans="1:18" ht="17.25" customHeight="1">
      <c r="A42" s="11" t="s">
        <v>122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237"/>
      <c r="R42" s="238"/>
    </row>
    <row r="43" spans="1:18" ht="17.25" customHeight="1" thickBot="1">
      <c r="A43" s="13" t="s">
        <v>103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91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237"/>
      <c r="R50" s="238"/>
    </row>
    <row r="51" spans="1:18" ht="17.25" customHeight="1">
      <c r="A51" s="9" t="s">
        <v>100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235"/>
      <c r="R51" s="236"/>
    </row>
    <row r="52" spans="1:18" ht="17.25" customHeight="1">
      <c r="A52" s="11" t="s">
        <v>135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235"/>
      <c r="R52" s="236"/>
    </row>
    <row r="53" spans="1:18" ht="17.25" customHeight="1">
      <c r="A53" s="11" t="s">
        <v>145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235"/>
      <c r="R53" s="236"/>
    </row>
    <row r="54" spans="1:18" ht="17.25" customHeight="1">
      <c r="A54" s="11" t="s">
        <v>134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235"/>
      <c r="R54" s="236"/>
    </row>
    <row r="55" spans="1:18" ht="17.25" customHeight="1">
      <c r="A55" s="8" t="s">
        <v>131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235"/>
      <c r="R55" s="236"/>
    </row>
    <row r="56" spans="1:18" ht="17.25" customHeight="1">
      <c r="A56" s="11" t="s">
        <v>107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235"/>
      <c r="R56" s="236"/>
    </row>
    <row r="57" spans="1:18" ht="17.25" customHeight="1">
      <c r="A57" s="11" t="s">
        <v>132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235"/>
      <c r="R57" s="236"/>
    </row>
    <row r="58" spans="1:18" ht="17.25" customHeight="1">
      <c r="A58" s="11" t="s">
        <v>157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235"/>
      <c r="R58" s="236"/>
    </row>
    <row r="59" spans="1:18" ht="17.25" customHeight="1">
      <c r="A59" s="11" t="s">
        <v>118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91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237"/>
      <c r="R67" s="238"/>
    </row>
    <row r="68" spans="1:18" ht="17.25" customHeight="1">
      <c r="A68" s="9" t="s">
        <v>139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235"/>
      <c r="R68" s="236"/>
    </row>
    <row r="69" spans="1:18" ht="17.25" customHeight="1">
      <c r="A69" s="11" t="s">
        <v>125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235"/>
      <c r="R69" s="236"/>
    </row>
    <row r="70" spans="1:18" ht="17.25" customHeight="1">
      <c r="A70" s="11" t="s">
        <v>149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235"/>
      <c r="R70" s="236"/>
    </row>
    <row r="71" spans="1:18" ht="17.25" customHeight="1">
      <c r="A71" s="11" t="s">
        <v>129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235"/>
      <c r="R71" s="236"/>
    </row>
    <row r="72" spans="1:18" ht="17.25" customHeight="1">
      <c r="A72" s="8" t="s">
        <v>124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235"/>
      <c r="R72" s="236"/>
    </row>
    <row r="73" spans="1:18" ht="17.25" customHeight="1">
      <c r="A73" s="11" t="s">
        <v>163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235"/>
      <c r="R73" s="236"/>
    </row>
    <row r="74" spans="1:18" ht="17.25" customHeight="1">
      <c r="A74" s="11" t="s">
        <v>115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235"/>
      <c r="R74" s="236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235"/>
      <c r="R75" s="236"/>
    </row>
    <row r="76" spans="1:18" ht="17.25" customHeight="1">
      <c r="A76" s="11" t="s">
        <v>156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237"/>
      <c r="R76" s="238"/>
    </row>
    <row r="77" spans="1:18" ht="17.25" customHeight="1" thickBot="1">
      <c r="A77" s="13" t="s">
        <v>167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91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237"/>
      <c r="R84" s="238"/>
    </row>
    <row r="85" spans="1:18" ht="17.25" customHeight="1">
      <c r="A85" s="9" t="s">
        <v>137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235"/>
      <c r="R85" s="236"/>
    </row>
    <row r="86" spans="1:18" ht="17.25" customHeight="1">
      <c r="A86" s="11" t="s">
        <v>104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235"/>
      <c r="R86" s="236"/>
    </row>
    <row r="87" spans="1:18" ht="17.25" customHeight="1">
      <c r="A87" s="11" t="s">
        <v>120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235"/>
      <c r="R87" s="236"/>
    </row>
    <row r="88" spans="1:18" ht="17.25" customHeight="1">
      <c r="A88" s="11" t="s">
        <v>159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235"/>
      <c r="R88" s="236"/>
    </row>
    <row r="89" spans="1:18" ht="17.25" customHeight="1">
      <c r="A89" s="8" t="s">
        <v>171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235"/>
      <c r="R89" s="236"/>
    </row>
    <row r="90" spans="1:18" ht="17.25" customHeight="1">
      <c r="A90" s="11" t="s">
        <v>126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235"/>
      <c r="R90" s="236"/>
    </row>
    <row r="91" spans="1:18" ht="17.25" customHeight="1">
      <c r="A91" s="11" t="s">
        <v>110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235"/>
      <c r="R91" s="236"/>
    </row>
    <row r="92" spans="1:18" ht="17.25" customHeight="1">
      <c r="A92" s="11" t="s">
        <v>143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235"/>
      <c r="R92" s="236"/>
    </row>
    <row r="93" spans="1:18" ht="17.25" customHeight="1">
      <c r="A93" s="11" t="s">
        <v>116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237"/>
      <c r="R93" s="238"/>
    </row>
    <row r="94" spans="1:18" ht="17.25" customHeight="1" thickBot="1">
      <c r="A94" s="13" t="s">
        <v>174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91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237"/>
      <c r="R101" s="238"/>
    </row>
    <row r="102" spans="1:18" ht="17.25" customHeight="1">
      <c r="A102" s="9" t="s">
        <v>164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235"/>
      <c r="R102" s="236"/>
    </row>
    <row r="103" spans="1:18" ht="17.25" customHeight="1">
      <c r="A103" s="11" t="s">
        <v>188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235"/>
      <c r="R103" s="236"/>
    </row>
    <row r="104" spans="1:18" ht="17.25" customHeight="1">
      <c r="A104" s="11" t="s">
        <v>105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235"/>
      <c r="R104" s="236"/>
    </row>
    <row r="105" spans="1:18" ht="17.25" customHeight="1">
      <c r="A105" s="11" t="s">
        <v>169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235"/>
      <c r="R105" s="236"/>
    </row>
    <row r="106" spans="1:18" ht="17.25" customHeight="1">
      <c r="A106" s="8" t="s">
        <v>173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235"/>
      <c r="R106" s="236"/>
    </row>
    <row r="107" spans="1:18" ht="17.25" customHeight="1">
      <c r="A107" s="11" t="s">
        <v>210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235"/>
      <c r="R107" s="236"/>
    </row>
    <row r="108" spans="1:18" ht="17.25" customHeight="1">
      <c r="A108" s="11" t="s">
        <v>146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235"/>
      <c r="R108" s="236"/>
    </row>
    <row r="109" spans="1:18" ht="17.25" customHeight="1">
      <c r="A109" s="11" t="s">
        <v>211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235"/>
      <c r="R109" s="236"/>
    </row>
    <row r="110" spans="1:18" ht="17.25" customHeight="1">
      <c r="A110" s="11" t="s">
        <v>139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237"/>
      <c r="R110" s="238"/>
    </row>
    <row r="111" spans="1:18" ht="17.25" customHeight="1" thickBot="1">
      <c r="A111" s="13" t="s">
        <v>208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239"/>
      <c r="R112" s="24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2007" priority="89">
      <formula>$E$27&gt;0</formula>
    </cfRule>
    <cfRule type="expression" dxfId="2006" priority="90">
      <formula>$E$27&lt;0</formula>
    </cfRule>
  </conditionalFormatting>
  <conditionalFormatting sqref="G15:I16 H27:I27">
    <cfRule type="expression" dxfId="2005" priority="87">
      <formula>$H$27&gt;0</formula>
    </cfRule>
    <cfRule type="expression" dxfId="2004" priority="88">
      <formula>$H$27&lt;0</formula>
    </cfRule>
  </conditionalFormatting>
  <conditionalFormatting sqref="J15:L16 K27:L27">
    <cfRule type="expression" dxfId="2003" priority="85">
      <formula>$K$27&gt;0</formula>
    </cfRule>
    <cfRule type="expression" dxfId="2002" priority="86">
      <formula>$K$27&lt;0</formula>
    </cfRule>
  </conditionalFormatting>
  <conditionalFormatting sqref="M15:O16 N27:O27">
    <cfRule type="expression" dxfId="2001" priority="83">
      <formula>$N$27&gt;0</formula>
    </cfRule>
    <cfRule type="expression" dxfId="2000" priority="84">
      <formula>$N$27&lt;0</formula>
    </cfRule>
  </conditionalFormatting>
  <conditionalFormatting sqref="A17:O26 A34:O43">
    <cfRule type="expression" dxfId="1999" priority="91">
      <formula>AND($N17 &gt; 0, ISNUMBER($N17))</formula>
    </cfRule>
    <cfRule type="expression" dxfId="1998" priority="92">
      <formula>AND($N17 &lt; 0, ISNUMBER($N17))</formula>
    </cfRule>
    <cfRule type="expression" dxfId="1997" priority="93">
      <formula>AND($K17 &gt; 0, ISNUMBER($K17))</formula>
    </cfRule>
    <cfRule type="expression" dxfId="1996" priority="94">
      <formula>AND($K17 &lt; 0, ISNUMBER($K17))</formula>
    </cfRule>
    <cfRule type="expression" dxfId="1995" priority="95">
      <formula>AND($H17 &gt; 0, ISNUMBER($H17))</formula>
    </cfRule>
    <cfRule type="expression" dxfId="1994" priority="96">
      <formula>AND($H17 &lt; 0, ISNUMBER($H17))</formula>
    </cfRule>
    <cfRule type="expression" dxfId="1993" priority="97">
      <formula>AND($E17 &gt; 0, ISNUMBER($E17))</formula>
    </cfRule>
    <cfRule type="expression" dxfId="1992" priority="98">
      <formula>AND($E17 &lt; 0, ISNUMBER($E17))</formula>
    </cfRule>
  </conditionalFormatting>
  <conditionalFormatting sqref="D32:F33 E44:F44">
    <cfRule type="expression" dxfId="1991" priority="81">
      <formula>$E$44&gt;0</formula>
    </cfRule>
    <cfRule type="expression" dxfId="1990" priority="82">
      <formula>$E$44&lt;0</formula>
    </cfRule>
  </conditionalFormatting>
  <conditionalFormatting sqref="G32:I33 H44:I44">
    <cfRule type="expression" dxfId="1989" priority="79">
      <formula>$H$44&gt;0</formula>
    </cfRule>
    <cfRule type="expression" dxfId="1988" priority="80">
      <formula>$H$44&lt;0</formula>
    </cfRule>
  </conditionalFormatting>
  <conditionalFormatting sqref="J32:L33 K44:L44">
    <cfRule type="expression" dxfId="1987" priority="77">
      <formula>$K$44&gt;0</formula>
    </cfRule>
    <cfRule type="expression" dxfId="1986" priority="78">
      <formula>$K$44&lt;0</formula>
    </cfRule>
  </conditionalFormatting>
  <conditionalFormatting sqref="M32:O33 N44:O44">
    <cfRule type="expression" dxfId="1985" priority="75">
      <formula>$N$44&gt;0</formula>
    </cfRule>
    <cfRule type="expression" dxfId="1984" priority="76">
      <formula>$N$44&lt;0</formula>
    </cfRule>
  </conditionalFormatting>
  <conditionalFormatting sqref="A51:O60">
    <cfRule type="expression" dxfId="1983" priority="67">
      <formula>AND($N51 &gt; 0, ISNUMBER($N51))</formula>
    </cfRule>
    <cfRule type="expression" dxfId="1982" priority="68">
      <formula>AND($N51 &lt; 0, ISNUMBER($N51))</formula>
    </cfRule>
    <cfRule type="expression" dxfId="1981" priority="69">
      <formula>AND($K51 &gt; 0, ISNUMBER($K51))</formula>
    </cfRule>
    <cfRule type="expression" dxfId="1980" priority="70">
      <formula>AND($K51 &lt; 0, ISNUMBER($K51))</formula>
    </cfRule>
    <cfRule type="expression" dxfId="1979" priority="71">
      <formula>AND($H51 &gt; 0, ISNUMBER($H51))</formula>
    </cfRule>
    <cfRule type="expression" dxfId="1978" priority="72">
      <formula>AND($H51 &lt; 0, ISNUMBER($H51))</formula>
    </cfRule>
    <cfRule type="expression" dxfId="1977" priority="73">
      <formula>AND($E51 &gt; 0, ISNUMBER($E51))</formula>
    </cfRule>
    <cfRule type="expression" dxfId="1976" priority="74">
      <formula>AND($E51 &lt; 0, ISNUMBER($E51))</formula>
    </cfRule>
  </conditionalFormatting>
  <conditionalFormatting sqref="D49:F50 E61:F61">
    <cfRule type="expression" dxfId="1975" priority="65">
      <formula>$E$61&gt;0</formula>
    </cfRule>
    <cfRule type="expression" dxfId="1974" priority="66">
      <formula>$E$61&lt;0</formula>
    </cfRule>
  </conditionalFormatting>
  <conditionalFormatting sqref="G49:I50 H61:I61">
    <cfRule type="expression" dxfId="1973" priority="63">
      <formula>$H$61&gt;0</formula>
    </cfRule>
    <cfRule type="expression" dxfId="1972" priority="64">
      <formula>$H$61&lt;0</formula>
    </cfRule>
  </conditionalFormatting>
  <conditionalFormatting sqref="J49:L50 K61:L61">
    <cfRule type="expression" dxfId="1971" priority="61">
      <formula>$K$61&gt;0</formula>
    </cfRule>
    <cfRule type="expression" dxfId="1970" priority="62">
      <formula>$K$61&lt;0</formula>
    </cfRule>
  </conditionalFormatting>
  <conditionalFormatting sqref="M49:O50 N61:O61">
    <cfRule type="expression" dxfId="1969" priority="59">
      <formula>$N$61&gt;0</formula>
    </cfRule>
    <cfRule type="expression" dxfId="1968" priority="60">
      <formula>$N$61&lt;0</formula>
    </cfRule>
  </conditionalFormatting>
  <conditionalFormatting sqref="A68:O77">
    <cfRule type="expression" dxfId="1967" priority="51">
      <formula>AND($N68 &gt; 0, ISNUMBER($N68))</formula>
    </cfRule>
    <cfRule type="expression" dxfId="1966" priority="52">
      <formula>AND($N68 &lt; 0, ISNUMBER($N68))</formula>
    </cfRule>
    <cfRule type="expression" dxfId="1965" priority="53">
      <formula>AND($K68 &gt; 0, ISNUMBER($K68))</formula>
    </cfRule>
    <cfRule type="expression" dxfId="1964" priority="54">
      <formula>AND($K68 &lt; 0, ISNUMBER($K68))</formula>
    </cfRule>
    <cfRule type="expression" dxfId="1963" priority="55">
      <formula>AND($H68 &gt; 0, ISNUMBER($H68))</formula>
    </cfRule>
    <cfRule type="expression" dxfId="1962" priority="56">
      <formula>AND($H68 &lt; 0, ISNUMBER($H68))</formula>
    </cfRule>
    <cfRule type="expression" dxfId="1961" priority="57">
      <formula>AND($E68 &gt; 0, ISNUMBER($E68))</formula>
    </cfRule>
    <cfRule type="expression" dxfId="1960" priority="58">
      <formula>AND($E68 &lt; 0, ISNUMBER($E68))</formula>
    </cfRule>
  </conditionalFormatting>
  <conditionalFormatting sqref="D66:F67 E78:F78">
    <cfRule type="expression" dxfId="1959" priority="49">
      <formula>$E$78&gt;0</formula>
    </cfRule>
    <cfRule type="expression" dxfId="1958" priority="50">
      <formula>$E$78&lt;0</formula>
    </cfRule>
  </conditionalFormatting>
  <conditionalFormatting sqref="G66:I67 H78:I78">
    <cfRule type="expression" dxfId="1957" priority="47">
      <formula>$H$78&gt;0</formula>
    </cfRule>
    <cfRule type="expression" dxfId="1956" priority="48">
      <formula>$H$78&lt;0</formula>
    </cfRule>
  </conditionalFormatting>
  <conditionalFormatting sqref="J66:L67 K78:L78">
    <cfRule type="expression" dxfId="1955" priority="45">
      <formula>$K$78&gt;0</formula>
    </cfRule>
    <cfRule type="expression" dxfId="1954" priority="46">
      <formula>$K$78&lt;0</formula>
    </cfRule>
  </conditionalFormatting>
  <conditionalFormatting sqref="M66:O67 N78:O78">
    <cfRule type="expression" dxfId="1953" priority="43">
      <formula>$N$78&gt;0</formula>
    </cfRule>
    <cfRule type="expression" dxfId="1952" priority="44">
      <formula>$N$78&lt;0</formula>
    </cfRule>
  </conditionalFormatting>
  <conditionalFormatting sqref="A85:O94">
    <cfRule type="expression" dxfId="1951" priority="35">
      <formula>AND($N85 &gt; 0, ISNUMBER($N85))</formula>
    </cfRule>
    <cfRule type="expression" dxfId="1950" priority="36">
      <formula>AND($N85 &lt; 0, ISNUMBER($N85))</formula>
    </cfRule>
    <cfRule type="expression" dxfId="1949" priority="37">
      <formula>AND($K85 &gt; 0, ISNUMBER($K85))</formula>
    </cfRule>
    <cfRule type="expression" dxfId="1948" priority="38">
      <formula>AND($K85 &lt; 0, ISNUMBER($K85))</formula>
    </cfRule>
    <cfRule type="expression" dxfId="1947" priority="39">
      <formula>AND($H85 &gt; 0, ISNUMBER($H85))</formula>
    </cfRule>
    <cfRule type="expression" dxfId="1946" priority="40">
      <formula>AND($H85 &lt; 0, ISNUMBER($H85))</formula>
    </cfRule>
    <cfRule type="expression" dxfId="1945" priority="41">
      <formula>AND($E85 &gt; 0, ISNUMBER($E85))</formula>
    </cfRule>
    <cfRule type="expression" dxfId="1944" priority="42">
      <formula>AND($E85 &lt; 0, ISNUMBER($E85))</formula>
    </cfRule>
  </conditionalFormatting>
  <conditionalFormatting sqref="D83:F84 E95:F95">
    <cfRule type="expression" dxfId="1943" priority="33">
      <formula>$E$95&gt;0</formula>
    </cfRule>
    <cfRule type="expression" dxfId="1942" priority="34">
      <formula>$E$95&lt;0</formula>
    </cfRule>
  </conditionalFormatting>
  <conditionalFormatting sqref="G83:I84 H95:I95">
    <cfRule type="expression" dxfId="1941" priority="31">
      <formula>$H$95&gt;0</formula>
    </cfRule>
    <cfRule type="expression" dxfId="1940" priority="32">
      <formula>$H$95&lt;0</formula>
    </cfRule>
  </conditionalFormatting>
  <conditionalFormatting sqref="J83:L84 K95:L95">
    <cfRule type="expression" dxfId="1939" priority="29">
      <formula>$K$95&gt;0</formula>
    </cfRule>
    <cfRule type="expression" dxfId="1938" priority="30">
      <formula>$K$95&lt;0</formula>
    </cfRule>
  </conditionalFormatting>
  <conditionalFormatting sqref="M83:O84 N95:O95">
    <cfRule type="expression" dxfId="1937" priority="27">
      <formula>$N$95&gt;0</formula>
    </cfRule>
    <cfRule type="expression" dxfId="1936" priority="28">
      <formula>$N$95&lt;0</formula>
    </cfRule>
  </conditionalFormatting>
  <conditionalFormatting sqref="A102:O111">
    <cfRule type="expression" dxfId="1935" priority="19">
      <formula>AND($N102 &gt; 0, ISNUMBER($N102))</formula>
    </cfRule>
    <cfRule type="expression" dxfId="1934" priority="20">
      <formula>AND($N102 &lt; 0, ISNUMBER($N102))</formula>
    </cfRule>
    <cfRule type="expression" dxfId="1933" priority="21">
      <formula>AND($K102 &gt; 0, ISNUMBER($K102))</formula>
    </cfRule>
    <cfRule type="expression" dxfId="1932" priority="22">
      <formula>AND($K102 &lt; 0, ISNUMBER($K102))</formula>
    </cfRule>
    <cfRule type="expression" dxfId="1931" priority="23">
      <formula>AND($H102 &gt; 0, ISNUMBER($H102))</formula>
    </cfRule>
    <cfRule type="expression" dxfId="1930" priority="24">
      <formula>AND($H102 &lt; 0, ISNUMBER($H102))</formula>
    </cfRule>
    <cfRule type="expression" dxfId="1929" priority="25">
      <formula>AND($E102 &gt; 0, ISNUMBER($E102))</formula>
    </cfRule>
    <cfRule type="expression" dxfId="1928" priority="26">
      <formula>AND($E102 &lt; 0, ISNUMBER($E102))</formula>
    </cfRule>
  </conditionalFormatting>
  <conditionalFormatting sqref="D100:F101 E112:F112">
    <cfRule type="expression" dxfId="1927" priority="17">
      <formula>$E$112&gt;0</formula>
    </cfRule>
    <cfRule type="expression" dxfId="1926" priority="18">
      <formula>$E$112&lt;0</formula>
    </cfRule>
  </conditionalFormatting>
  <conditionalFormatting sqref="G100:I101 H112:I112">
    <cfRule type="expression" dxfId="1925" priority="15">
      <formula>$H$112&gt;0</formula>
    </cfRule>
    <cfRule type="expression" dxfId="1924" priority="16">
      <formula>$H$112&lt;0</formula>
    </cfRule>
  </conditionalFormatting>
  <conditionalFormatting sqref="J100:L101 K112:L112">
    <cfRule type="expression" dxfId="1923" priority="13">
      <formula>$K$112&gt;0</formula>
    </cfRule>
    <cfRule type="expression" dxfId="1922" priority="14">
      <formula>$K$112&lt;0</formula>
    </cfRule>
  </conditionalFormatting>
  <conditionalFormatting sqref="M100:O101 N112:O112">
    <cfRule type="expression" dxfId="1921" priority="11">
      <formula>$N$112&gt;0</formula>
    </cfRule>
    <cfRule type="expression" dxfId="1920" priority="12">
      <formula>$N$112&lt;0</formula>
    </cfRule>
  </conditionalFormatting>
  <conditionalFormatting sqref="G2:I3">
    <cfRule type="expression" dxfId="191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91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91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91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91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91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1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1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1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1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44295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73"/>
      <c r="I9" s="274"/>
      <c r="J9" s="1" t="s">
        <v>28</v>
      </c>
      <c r="K9" s="281"/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99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98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265"/>
      <c r="R16" s="266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263"/>
      <c r="R17" s="264"/>
    </row>
    <row r="18" spans="1:18" ht="17.25" customHeight="1">
      <c r="A18" s="40" t="s">
        <v>117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263"/>
      <c r="R18" s="264"/>
    </row>
    <row r="19" spans="1:18" ht="17.25" customHeight="1">
      <c r="A19" s="40" t="s">
        <v>101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263"/>
      <c r="R19" s="264"/>
    </row>
    <row r="20" spans="1:18" ht="17.25" customHeight="1">
      <c r="A20" s="40" t="s">
        <v>114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263"/>
      <c r="R20" s="264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263"/>
      <c r="R21" s="264"/>
    </row>
    <row r="22" spans="1:18" ht="17.25" customHeight="1">
      <c r="A22" s="40" t="s">
        <v>140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263"/>
      <c r="R22" s="264"/>
    </row>
    <row r="23" spans="1:18" ht="17.25" customHeight="1">
      <c r="A23" s="40" t="s">
        <v>122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263"/>
      <c r="R23" s="264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263"/>
      <c r="R24" s="264"/>
    </row>
    <row r="25" spans="1:18" ht="17.25" customHeight="1">
      <c r="A25" s="40" t="s">
        <v>132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265"/>
      <c r="R25" s="266"/>
    </row>
    <row r="26" spans="1:18" ht="17.25" customHeight="1" thickBot="1">
      <c r="A26" s="42" t="s">
        <v>126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98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237"/>
      <c r="R33" s="238"/>
    </row>
    <row r="34" spans="1:18" ht="17.25" customHeight="1">
      <c r="A34" s="9" t="s">
        <v>147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235"/>
      <c r="R34" s="236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235"/>
      <c r="R35" s="23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35"/>
      <c r="R36" s="23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35"/>
      <c r="R37" s="23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35"/>
      <c r="R38" s="23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35"/>
      <c r="R39" s="23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35"/>
      <c r="R40" s="23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35"/>
      <c r="R41" s="23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7"/>
      <c r="R42" s="23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98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237"/>
      <c r="R50" s="238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235"/>
      <c r="R51" s="236"/>
    </row>
    <row r="52" spans="1:18" ht="17.25" customHeight="1">
      <c r="A52" s="11" t="s">
        <v>122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235"/>
      <c r="R52" s="236"/>
    </row>
    <row r="53" spans="1:18" ht="17.25" customHeight="1">
      <c r="A53" s="11" t="s">
        <v>132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235"/>
      <c r="R53" s="236"/>
    </row>
    <row r="54" spans="1:18" ht="17.25" customHeight="1">
      <c r="A54" s="11" t="s">
        <v>131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235"/>
      <c r="R54" s="236"/>
    </row>
    <row r="55" spans="1:18" ht="17.25" customHeight="1">
      <c r="A55" s="8" t="s">
        <v>100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235"/>
      <c r="R55" s="236"/>
    </row>
    <row r="56" spans="1:18" ht="17.25" customHeight="1">
      <c r="A56" s="11" t="s">
        <v>134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235"/>
      <c r="R56" s="236"/>
    </row>
    <row r="57" spans="1:18" ht="17.25" customHeight="1">
      <c r="A57" s="11" t="s">
        <v>107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235"/>
      <c r="R57" s="236"/>
    </row>
    <row r="58" spans="1:18" ht="17.25" customHeight="1">
      <c r="A58" s="11" t="s">
        <v>118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235"/>
      <c r="R58" s="236"/>
    </row>
    <row r="59" spans="1:18" ht="17.25" customHeight="1">
      <c r="A59" s="11" t="s">
        <v>135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237"/>
      <c r="R59" s="238"/>
    </row>
    <row r="60" spans="1:18" ht="17.25" customHeight="1" thickBot="1">
      <c r="A60" s="13" t="s">
        <v>144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98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237"/>
      <c r="R67" s="238"/>
    </row>
    <row r="68" spans="1:18" ht="17.25" customHeight="1">
      <c r="A68" s="9" t="s">
        <v>110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235"/>
      <c r="R68" s="236"/>
    </row>
    <row r="69" spans="1:18" ht="17.25" customHeight="1">
      <c r="A69" s="11" t="s">
        <v>143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235"/>
      <c r="R69" s="236"/>
    </row>
    <row r="70" spans="1:18" ht="17.25" customHeight="1">
      <c r="A70" s="11" t="s">
        <v>124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235"/>
      <c r="R70" s="236"/>
    </row>
    <row r="71" spans="1:18" ht="17.25" customHeight="1">
      <c r="A71" s="11" t="s">
        <v>137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235"/>
      <c r="R71" s="236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235"/>
      <c r="R72" s="236"/>
    </row>
    <row r="73" spans="1:18" ht="17.25" customHeight="1">
      <c r="A73" s="11" t="s">
        <v>161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235"/>
      <c r="R73" s="236"/>
    </row>
    <row r="74" spans="1:18" ht="17.25" customHeight="1">
      <c r="A74" s="11" t="s">
        <v>163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235"/>
      <c r="R74" s="236"/>
    </row>
    <row r="75" spans="1:18" ht="17.25" customHeight="1">
      <c r="A75" s="11" t="s">
        <v>167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235"/>
      <c r="R75" s="236"/>
    </row>
    <row r="76" spans="1:18" ht="17.25" customHeight="1">
      <c r="A76" s="11" t="s">
        <v>116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237"/>
      <c r="R76" s="238"/>
    </row>
    <row r="77" spans="1:18" ht="17.25" customHeight="1" thickBot="1">
      <c r="A77" s="13" t="s">
        <v>170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98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237"/>
      <c r="R84" s="238"/>
    </row>
    <row r="85" spans="1:18" ht="17.25" customHeight="1">
      <c r="A85" s="9" t="s">
        <v>126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235"/>
      <c r="R85" s="236"/>
    </row>
    <row r="86" spans="1:18" ht="17.25" customHeight="1">
      <c r="A86" s="11" t="s">
        <v>112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235"/>
      <c r="R86" s="236"/>
    </row>
    <row r="87" spans="1:18" ht="17.25" customHeight="1">
      <c r="A87" s="11" t="s">
        <v>98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235"/>
      <c r="R87" s="236"/>
    </row>
    <row r="88" spans="1:18" ht="17.25" customHeight="1">
      <c r="A88" s="11" t="s">
        <v>102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235"/>
      <c r="R88" s="236"/>
    </row>
    <row r="89" spans="1:18" ht="17.25" customHeight="1">
      <c r="A89" s="8" t="s">
        <v>111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235"/>
      <c r="R89" s="236"/>
    </row>
    <row r="90" spans="1:18" ht="17.25" customHeight="1">
      <c r="A90" s="11" t="s">
        <v>160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235"/>
      <c r="R90" s="236"/>
    </row>
    <row r="91" spans="1:18" ht="17.25" customHeight="1">
      <c r="A91" s="11" t="s">
        <v>123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235"/>
      <c r="R91" s="236"/>
    </row>
    <row r="92" spans="1:18" ht="17.25" customHeight="1">
      <c r="A92" s="11" t="s">
        <v>121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235"/>
      <c r="R92" s="236"/>
    </row>
    <row r="93" spans="1:18" ht="17.25" customHeight="1">
      <c r="A93" s="11" t="s">
        <v>99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237"/>
      <c r="R93" s="238"/>
    </row>
    <row r="94" spans="1:18" ht="17.25" customHeight="1" thickBot="1">
      <c r="A94" s="13" t="s">
        <v>109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98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237"/>
      <c r="R101" s="238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235"/>
      <c r="R102" s="236"/>
    </row>
    <row r="103" spans="1:18" ht="17.25" customHeight="1">
      <c r="A103" s="11" t="s">
        <v>145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235"/>
      <c r="R103" s="236"/>
    </row>
    <row r="104" spans="1:18" ht="17.25" customHeight="1">
      <c r="A104" s="11" t="s">
        <v>117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235"/>
      <c r="R104" s="236"/>
    </row>
    <row r="105" spans="1:18" ht="17.25" customHeight="1">
      <c r="A105" s="11" t="s">
        <v>101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235"/>
      <c r="R105" s="236"/>
    </row>
    <row r="106" spans="1:18" ht="17.25" customHeight="1">
      <c r="A106" s="8" t="s">
        <v>114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235"/>
      <c r="R106" s="236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235"/>
      <c r="R107" s="236"/>
    </row>
    <row r="108" spans="1:18" ht="17.25" customHeight="1">
      <c r="A108" s="11" t="s">
        <v>140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235"/>
      <c r="R108" s="236"/>
    </row>
    <row r="109" spans="1:18" ht="17.25" customHeight="1">
      <c r="A109" s="11" t="s">
        <v>122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235"/>
      <c r="R109" s="236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237"/>
      <c r="R110" s="238"/>
    </row>
    <row r="111" spans="1:18" ht="17.25" customHeight="1" thickBot="1">
      <c r="A111" s="13" t="s">
        <v>132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239"/>
      <c r="R112" s="24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909" priority="89">
      <formula>$E$27&gt;0</formula>
    </cfRule>
    <cfRule type="expression" dxfId="1908" priority="90">
      <formula>$E$27&lt;0</formula>
    </cfRule>
  </conditionalFormatting>
  <conditionalFormatting sqref="G15:I16 H27:I27">
    <cfRule type="expression" dxfId="1907" priority="87">
      <formula>$H$27&gt;0</formula>
    </cfRule>
    <cfRule type="expression" dxfId="1906" priority="88">
      <formula>$H$27&lt;0</formula>
    </cfRule>
  </conditionalFormatting>
  <conditionalFormatting sqref="J15:L16 K27:L27">
    <cfRule type="expression" dxfId="1905" priority="85">
      <formula>$K$27&gt;0</formula>
    </cfRule>
    <cfRule type="expression" dxfId="1904" priority="86">
      <formula>$K$27&lt;0</formula>
    </cfRule>
  </conditionalFormatting>
  <conditionalFormatting sqref="M15:O16 N27:O27">
    <cfRule type="expression" dxfId="1903" priority="83">
      <formula>$N$27&gt;0</formula>
    </cfRule>
    <cfRule type="expression" dxfId="1902" priority="84">
      <formula>$N$27&lt;0</formula>
    </cfRule>
  </conditionalFormatting>
  <conditionalFormatting sqref="A17:O26 A34:O43">
    <cfRule type="expression" dxfId="1901" priority="91">
      <formula>AND($N17 &gt; 0, ISNUMBER($N17))</formula>
    </cfRule>
    <cfRule type="expression" dxfId="1900" priority="92">
      <formula>AND($N17 &lt; 0, ISNUMBER($N17))</formula>
    </cfRule>
    <cfRule type="expression" dxfId="1899" priority="93">
      <formula>AND($K17 &gt; 0, ISNUMBER($K17))</formula>
    </cfRule>
    <cfRule type="expression" dxfId="1898" priority="94">
      <formula>AND($K17 &lt; 0, ISNUMBER($K17))</formula>
    </cfRule>
    <cfRule type="expression" dxfId="1897" priority="95">
      <formula>AND($H17 &gt; 0, ISNUMBER($H17))</formula>
    </cfRule>
    <cfRule type="expression" dxfId="1896" priority="96">
      <formula>AND($H17 &lt; 0, ISNUMBER($H17))</formula>
    </cfRule>
    <cfRule type="expression" dxfId="1895" priority="97">
      <formula>AND($E17 &gt; 0, ISNUMBER($E17))</formula>
    </cfRule>
    <cfRule type="expression" dxfId="1894" priority="98">
      <formula>AND($E17 &lt; 0, ISNUMBER($E17))</formula>
    </cfRule>
  </conditionalFormatting>
  <conditionalFormatting sqref="D32:F33 E44:F44">
    <cfRule type="expression" dxfId="1893" priority="81">
      <formula>$E$44&gt;0</formula>
    </cfRule>
    <cfRule type="expression" dxfId="1892" priority="82">
      <formula>$E$44&lt;0</formula>
    </cfRule>
  </conditionalFormatting>
  <conditionalFormatting sqref="G32:I33 H44:I44">
    <cfRule type="expression" dxfId="1891" priority="79">
      <formula>$H$44&gt;0</formula>
    </cfRule>
    <cfRule type="expression" dxfId="1890" priority="80">
      <formula>$H$44&lt;0</formula>
    </cfRule>
  </conditionalFormatting>
  <conditionalFormatting sqref="J32:L33 K44:L44">
    <cfRule type="expression" dxfId="1889" priority="77">
      <formula>$K$44&gt;0</formula>
    </cfRule>
    <cfRule type="expression" dxfId="1888" priority="78">
      <formula>$K$44&lt;0</formula>
    </cfRule>
  </conditionalFormatting>
  <conditionalFormatting sqref="M32:O33 N44:O44">
    <cfRule type="expression" dxfId="1887" priority="75">
      <formula>$N$44&gt;0</formula>
    </cfRule>
    <cfRule type="expression" dxfId="1886" priority="76">
      <formula>$N$44&lt;0</formula>
    </cfRule>
  </conditionalFormatting>
  <conditionalFormatting sqref="A51:O60">
    <cfRule type="expression" dxfId="1885" priority="67">
      <formula>AND($N51 &gt; 0, ISNUMBER($N51))</formula>
    </cfRule>
    <cfRule type="expression" dxfId="1884" priority="68">
      <formula>AND($N51 &lt; 0, ISNUMBER($N51))</formula>
    </cfRule>
    <cfRule type="expression" dxfId="1883" priority="69">
      <formula>AND($K51 &gt; 0, ISNUMBER($K51))</formula>
    </cfRule>
    <cfRule type="expression" dxfId="1882" priority="70">
      <formula>AND($K51 &lt; 0, ISNUMBER($K51))</formula>
    </cfRule>
    <cfRule type="expression" dxfId="1881" priority="71">
      <formula>AND($H51 &gt; 0, ISNUMBER($H51))</formula>
    </cfRule>
    <cfRule type="expression" dxfId="1880" priority="72">
      <formula>AND($H51 &lt; 0, ISNUMBER($H51))</formula>
    </cfRule>
    <cfRule type="expression" dxfId="1879" priority="73">
      <formula>AND($E51 &gt; 0, ISNUMBER($E51))</formula>
    </cfRule>
    <cfRule type="expression" dxfId="1878" priority="74">
      <formula>AND($E51 &lt; 0, ISNUMBER($E51))</formula>
    </cfRule>
  </conditionalFormatting>
  <conditionalFormatting sqref="D49:F50 E61:F61">
    <cfRule type="expression" dxfId="1877" priority="65">
      <formula>$E$61&gt;0</formula>
    </cfRule>
    <cfRule type="expression" dxfId="1876" priority="66">
      <formula>$E$61&lt;0</formula>
    </cfRule>
  </conditionalFormatting>
  <conditionalFormatting sqref="G49:I50 H61:I61">
    <cfRule type="expression" dxfId="1875" priority="63">
      <formula>$H$61&gt;0</formula>
    </cfRule>
    <cfRule type="expression" dxfId="1874" priority="64">
      <formula>$H$61&lt;0</formula>
    </cfRule>
  </conditionalFormatting>
  <conditionalFormatting sqref="J49:L50 K61:L61">
    <cfRule type="expression" dxfId="1873" priority="61">
      <formula>$K$61&gt;0</formula>
    </cfRule>
    <cfRule type="expression" dxfId="1872" priority="62">
      <formula>$K$61&lt;0</formula>
    </cfRule>
  </conditionalFormatting>
  <conditionalFormatting sqref="M49:O50 N61:O61">
    <cfRule type="expression" dxfId="1871" priority="59">
      <formula>$N$61&gt;0</formula>
    </cfRule>
    <cfRule type="expression" dxfId="1870" priority="60">
      <formula>$N$61&lt;0</formula>
    </cfRule>
  </conditionalFormatting>
  <conditionalFormatting sqref="A68:O77">
    <cfRule type="expression" dxfId="1869" priority="51">
      <formula>AND($N68 &gt; 0, ISNUMBER($N68))</formula>
    </cfRule>
    <cfRule type="expression" dxfId="1868" priority="52">
      <formula>AND($N68 &lt; 0, ISNUMBER($N68))</formula>
    </cfRule>
    <cfRule type="expression" dxfId="1867" priority="53">
      <formula>AND($K68 &gt; 0, ISNUMBER($K68))</formula>
    </cfRule>
    <cfRule type="expression" dxfId="1866" priority="54">
      <formula>AND($K68 &lt; 0, ISNUMBER($K68))</formula>
    </cfRule>
    <cfRule type="expression" dxfId="1865" priority="55">
      <formula>AND($H68 &gt; 0, ISNUMBER($H68))</formula>
    </cfRule>
    <cfRule type="expression" dxfId="1864" priority="56">
      <formula>AND($H68 &lt; 0, ISNUMBER($H68))</formula>
    </cfRule>
    <cfRule type="expression" dxfId="1863" priority="57">
      <formula>AND($E68 &gt; 0, ISNUMBER($E68))</formula>
    </cfRule>
    <cfRule type="expression" dxfId="1862" priority="58">
      <formula>AND($E68 &lt; 0, ISNUMBER($E68))</formula>
    </cfRule>
  </conditionalFormatting>
  <conditionalFormatting sqref="D66:F67 E78:F78">
    <cfRule type="expression" dxfId="1861" priority="49">
      <formula>$E$78&gt;0</formula>
    </cfRule>
    <cfRule type="expression" dxfId="1860" priority="50">
      <formula>$E$78&lt;0</formula>
    </cfRule>
  </conditionalFormatting>
  <conditionalFormatting sqref="G66:I67 H78:I78">
    <cfRule type="expression" dxfId="1859" priority="47">
      <formula>$H$78&gt;0</formula>
    </cfRule>
    <cfRule type="expression" dxfId="1858" priority="48">
      <formula>$H$78&lt;0</formula>
    </cfRule>
  </conditionalFormatting>
  <conditionalFormatting sqref="J66:L67 K78:L78">
    <cfRule type="expression" dxfId="1857" priority="45">
      <formula>$K$78&gt;0</formula>
    </cfRule>
    <cfRule type="expression" dxfId="1856" priority="46">
      <formula>$K$78&lt;0</formula>
    </cfRule>
  </conditionalFormatting>
  <conditionalFormatting sqref="M66:O67 N78:O78">
    <cfRule type="expression" dxfId="1855" priority="43">
      <formula>$N$78&gt;0</formula>
    </cfRule>
    <cfRule type="expression" dxfId="1854" priority="44">
      <formula>$N$78&lt;0</formula>
    </cfRule>
  </conditionalFormatting>
  <conditionalFormatting sqref="A85:O94">
    <cfRule type="expression" dxfId="1853" priority="35">
      <formula>AND($N85 &gt; 0, ISNUMBER($N85))</formula>
    </cfRule>
    <cfRule type="expression" dxfId="1852" priority="36">
      <formula>AND($N85 &lt; 0, ISNUMBER($N85))</formula>
    </cfRule>
    <cfRule type="expression" dxfId="1851" priority="37">
      <formula>AND($K85 &gt; 0, ISNUMBER($K85))</formula>
    </cfRule>
    <cfRule type="expression" dxfId="1850" priority="38">
      <formula>AND($K85 &lt; 0, ISNUMBER($K85))</formula>
    </cfRule>
    <cfRule type="expression" dxfId="1849" priority="39">
      <formula>AND($H85 &gt; 0, ISNUMBER($H85))</formula>
    </cfRule>
    <cfRule type="expression" dxfId="1848" priority="40">
      <formula>AND($H85 &lt; 0, ISNUMBER($H85))</formula>
    </cfRule>
    <cfRule type="expression" dxfId="1847" priority="41">
      <formula>AND($E85 &gt; 0, ISNUMBER($E85))</formula>
    </cfRule>
    <cfRule type="expression" dxfId="1846" priority="42">
      <formula>AND($E85 &lt; 0, ISNUMBER($E85))</formula>
    </cfRule>
  </conditionalFormatting>
  <conditionalFormatting sqref="D83:F84 E95:F95">
    <cfRule type="expression" dxfId="1845" priority="33">
      <formula>$E$95&gt;0</formula>
    </cfRule>
    <cfRule type="expression" dxfId="1844" priority="34">
      <formula>$E$95&lt;0</formula>
    </cfRule>
  </conditionalFormatting>
  <conditionalFormatting sqref="G83:I84 H95:I95">
    <cfRule type="expression" dxfId="1843" priority="31">
      <formula>$H$95&gt;0</formula>
    </cfRule>
    <cfRule type="expression" dxfId="1842" priority="32">
      <formula>$H$95&lt;0</formula>
    </cfRule>
  </conditionalFormatting>
  <conditionalFormatting sqref="J83:L84 K95:L95">
    <cfRule type="expression" dxfId="1841" priority="29">
      <formula>$K$95&gt;0</formula>
    </cfRule>
    <cfRule type="expression" dxfId="1840" priority="30">
      <formula>$K$95&lt;0</formula>
    </cfRule>
  </conditionalFormatting>
  <conditionalFormatting sqref="M83:O84 N95:O95">
    <cfRule type="expression" dxfId="1839" priority="27">
      <formula>$N$95&gt;0</formula>
    </cfRule>
    <cfRule type="expression" dxfId="1838" priority="28">
      <formula>$N$95&lt;0</formula>
    </cfRule>
  </conditionalFormatting>
  <conditionalFormatting sqref="A102:O111">
    <cfRule type="expression" dxfId="1837" priority="19">
      <formula>AND($N102 &gt; 0, ISNUMBER($N102))</formula>
    </cfRule>
    <cfRule type="expression" dxfId="1836" priority="20">
      <formula>AND($N102 &lt; 0, ISNUMBER($N102))</formula>
    </cfRule>
    <cfRule type="expression" dxfId="1835" priority="21">
      <formula>AND($K102 &gt; 0, ISNUMBER($K102))</formula>
    </cfRule>
    <cfRule type="expression" dxfId="1834" priority="22">
      <formula>AND($K102 &lt; 0, ISNUMBER($K102))</formula>
    </cfRule>
    <cfRule type="expression" dxfId="1833" priority="23">
      <formula>AND($H102 &gt; 0, ISNUMBER($H102))</formula>
    </cfRule>
    <cfRule type="expression" dxfId="1832" priority="24">
      <formula>AND($H102 &lt; 0, ISNUMBER($H102))</formula>
    </cfRule>
    <cfRule type="expression" dxfId="1831" priority="25">
      <formula>AND($E102 &gt; 0, ISNUMBER($E102))</formula>
    </cfRule>
    <cfRule type="expression" dxfId="1830" priority="26">
      <formula>AND($E102 &lt; 0, ISNUMBER($E102))</formula>
    </cfRule>
  </conditionalFormatting>
  <conditionalFormatting sqref="D100:F101 E112:F112">
    <cfRule type="expression" dxfId="1829" priority="17">
      <formula>$E$112&gt;0</formula>
    </cfRule>
    <cfRule type="expression" dxfId="1828" priority="18">
      <formula>$E$112&lt;0</formula>
    </cfRule>
  </conditionalFormatting>
  <conditionalFormatting sqref="G100:I101 H112:I112">
    <cfRule type="expression" dxfId="1827" priority="15">
      <formula>$H$112&gt;0</formula>
    </cfRule>
    <cfRule type="expression" dxfId="1826" priority="16">
      <formula>$H$112&lt;0</formula>
    </cfRule>
  </conditionalFormatting>
  <conditionalFormatting sqref="J100:L101 K112:L112">
    <cfRule type="expression" dxfId="1825" priority="13">
      <formula>$K$112&gt;0</formula>
    </cfRule>
    <cfRule type="expression" dxfId="1824" priority="14">
      <formula>$K$112&lt;0</formula>
    </cfRule>
  </conditionalFormatting>
  <conditionalFormatting sqref="M100:O101 N112:O112">
    <cfRule type="expression" dxfId="1823" priority="11">
      <formula>$N$112&gt;0</formula>
    </cfRule>
    <cfRule type="expression" dxfId="1822" priority="12">
      <formula>$N$112&lt;0</formula>
    </cfRule>
  </conditionalFormatting>
  <conditionalFormatting sqref="G2:I3">
    <cfRule type="expression" dxfId="182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82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81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81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81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81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81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1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81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81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44296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73"/>
      <c r="I9" s="274"/>
      <c r="J9" s="1" t="s">
        <v>28</v>
      </c>
      <c r="K9" s="281"/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114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109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265"/>
      <c r="R16" s="266"/>
    </row>
    <row r="17" spans="1:18" ht="17.25" customHeight="1">
      <c r="A17" s="39" t="s">
        <v>136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263"/>
      <c r="R17" s="264"/>
    </row>
    <row r="18" spans="1:18" ht="17.25" customHeight="1">
      <c r="A18" s="40" t="s">
        <v>151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263"/>
      <c r="R18" s="264"/>
    </row>
    <row r="19" spans="1:18" ht="17.25" customHeight="1">
      <c r="A19" s="40" t="s">
        <v>170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263"/>
      <c r="R19" s="264"/>
    </row>
    <row r="20" spans="1:18" ht="17.25" customHeight="1">
      <c r="A20" s="40" t="s">
        <v>141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263"/>
      <c r="R20" s="264"/>
    </row>
    <row r="21" spans="1:18" ht="17.25" customHeight="1">
      <c r="A21" s="41" t="s">
        <v>172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263"/>
      <c r="R21" s="264"/>
    </row>
    <row r="22" spans="1:18" ht="17.25" customHeight="1">
      <c r="A22" s="40" t="s">
        <v>193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263"/>
      <c r="R22" s="264"/>
    </row>
    <row r="23" spans="1:18" ht="17.25" customHeight="1">
      <c r="A23" s="40" t="s">
        <v>165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263"/>
      <c r="R23" s="264"/>
    </row>
    <row r="24" spans="1:18" ht="17.25" customHeight="1">
      <c r="A24" s="40" t="s">
        <v>161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263"/>
      <c r="R24" s="264"/>
    </row>
    <row r="25" spans="1:18" ht="17.25" customHeight="1">
      <c r="A25" s="40" t="s">
        <v>99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265"/>
      <c r="R25" s="266"/>
    </row>
    <row r="26" spans="1:18" ht="17.25" customHeight="1" thickBot="1">
      <c r="A26" s="42" t="s">
        <v>133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109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237"/>
      <c r="R33" s="238"/>
    </row>
    <row r="34" spans="1:18" ht="17.25" customHeight="1">
      <c r="A34" s="9" t="s">
        <v>157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235"/>
      <c r="R34" s="236"/>
    </row>
    <row r="35" spans="1:18" ht="17.25" customHeight="1">
      <c r="A35" s="11" t="s">
        <v>134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235"/>
      <c r="R35" s="236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235"/>
      <c r="R36" s="236"/>
    </row>
    <row r="37" spans="1:18" ht="17.25" customHeight="1">
      <c r="A37" s="11" t="s">
        <v>100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235"/>
      <c r="R37" s="236"/>
    </row>
    <row r="38" spans="1:18" ht="17.25" customHeight="1">
      <c r="A38" s="8" t="s">
        <v>135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235"/>
      <c r="R38" s="236"/>
    </row>
    <row r="39" spans="1:18" ht="17.25" customHeight="1">
      <c r="A39" s="11" t="s">
        <v>144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235"/>
      <c r="R39" s="23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35"/>
      <c r="R40" s="23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35"/>
      <c r="R41" s="23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7"/>
      <c r="R42" s="23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109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237"/>
      <c r="R50" s="238"/>
    </row>
    <row r="51" spans="1:18" ht="17.25" customHeight="1">
      <c r="A51" s="9" t="s">
        <v>131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235"/>
      <c r="R51" s="236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35"/>
      <c r="R52" s="23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35"/>
      <c r="R53" s="23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35"/>
      <c r="R54" s="23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35"/>
      <c r="R55" s="23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35"/>
      <c r="R56" s="23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109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237"/>
      <c r="R67" s="238"/>
    </row>
    <row r="68" spans="1:18" ht="17.25" customHeight="1">
      <c r="A68" s="9" t="s">
        <v>104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235"/>
      <c r="R68" s="236"/>
    </row>
    <row r="69" spans="1:18" ht="17.25" customHeight="1">
      <c r="A69" s="11" t="s">
        <v>112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235"/>
      <c r="R69" s="236"/>
    </row>
    <row r="70" spans="1:18" ht="17.25" customHeight="1">
      <c r="A70" s="11" t="s">
        <v>125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235"/>
      <c r="R70" s="236"/>
    </row>
    <row r="71" spans="1:18" ht="17.25" customHeight="1">
      <c r="A71" s="11" t="s">
        <v>120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235"/>
      <c r="R71" s="236"/>
    </row>
    <row r="72" spans="1:18" ht="17.25" customHeight="1">
      <c r="A72" s="8" t="s">
        <v>102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235"/>
      <c r="R72" s="236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235"/>
      <c r="R73" s="236"/>
    </row>
    <row r="74" spans="1:18" ht="17.25" customHeight="1">
      <c r="A74" s="11" t="s">
        <v>109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235"/>
      <c r="R74" s="236"/>
    </row>
    <row r="75" spans="1:18" ht="17.25" customHeight="1">
      <c r="A75" s="11" t="s">
        <v>123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235"/>
      <c r="R75" s="236"/>
    </row>
    <row r="76" spans="1:18" ht="17.25" customHeight="1">
      <c r="A76" s="11" t="s">
        <v>98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237"/>
      <c r="R76" s="238"/>
    </row>
    <row r="77" spans="1:18" ht="17.25" customHeight="1" thickBot="1">
      <c r="A77" s="13" t="s">
        <v>127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109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237"/>
      <c r="R84" s="238"/>
    </row>
    <row r="85" spans="1:18" ht="17.25" customHeight="1">
      <c r="A85" s="9" t="s">
        <v>141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235"/>
      <c r="R85" s="236"/>
    </row>
    <row r="86" spans="1:18" ht="17.25" customHeight="1">
      <c r="A86" s="11" t="s">
        <v>165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235"/>
      <c r="R86" s="236"/>
    </row>
    <row r="87" spans="1:18" ht="17.25" customHeight="1">
      <c r="A87" s="11" t="s">
        <v>161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235"/>
      <c r="R87" s="236"/>
    </row>
    <row r="88" spans="1:18" ht="17.25" customHeight="1">
      <c r="A88" s="11" t="s">
        <v>99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235"/>
      <c r="R88" s="236"/>
    </row>
    <row r="89" spans="1:18" ht="17.25" customHeight="1">
      <c r="A89" s="8" t="s">
        <v>133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235"/>
      <c r="R89" s="236"/>
    </row>
    <row r="90" spans="1:18" ht="17.25" customHeight="1">
      <c r="A90" s="11" t="s">
        <v>152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235"/>
      <c r="R90" s="236"/>
    </row>
    <row r="91" spans="1:18" ht="17.25" customHeight="1">
      <c r="A91" s="11" t="s">
        <v>160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235"/>
      <c r="R91" s="236"/>
    </row>
    <row r="92" spans="1:18" ht="17.25" customHeight="1">
      <c r="A92" s="11" t="s">
        <v>103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235"/>
      <c r="R92" s="236"/>
    </row>
    <row r="93" spans="1:18" ht="17.25" customHeight="1">
      <c r="A93" s="11" t="s">
        <v>111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237"/>
      <c r="R93" s="23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109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237"/>
      <c r="R101" s="238"/>
    </row>
    <row r="102" spans="1:18" ht="17.25" customHeight="1">
      <c r="A102" s="9" t="s">
        <v>168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235"/>
      <c r="R102" s="236"/>
    </row>
    <row r="103" spans="1:18" ht="17.25" customHeight="1">
      <c r="A103" s="11" t="s">
        <v>167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235"/>
      <c r="R103" s="236"/>
    </row>
    <row r="104" spans="1:18" ht="17.25" customHeight="1">
      <c r="A104" s="11" t="s">
        <v>166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235"/>
      <c r="R104" s="236"/>
    </row>
    <row r="105" spans="1:18" ht="17.25" customHeight="1">
      <c r="A105" s="11" t="s">
        <v>175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235"/>
      <c r="R105" s="236"/>
    </row>
    <row r="106" spans="1:18" ht="17.25" customHeight="1">
      <c r="A106" s="8" t="s">
        <v>158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235"/>
      <c r="R106" s="236"/>
    </row>
    <row r="107" spans="1:18" ht="17.25" customHeight="1">
      <c r="A107" s="11" t="s">
        <v>136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235"/>
      <c r="R107" s="236"/>
    </row>
    <row r="108" spans="1:18" ht="17.25" customHeight="1">
      <c r="A108" s="11" t="s">
        <v>151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235"/>
      <c r="R108" s="236"/>
    </row>
    <row r="109" spans="1:18" ht="17.25" customHeight="1">
      <c r="A109" s="11" t="s">
        <v>170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235"/>
      <c r="R109" s="236"/>
    </row>
    <row r="110" spans="1:18" ht="17.25" customHeight="1">
      <c r="A110" s="11" t="s">
        <v>141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237"/>
      <c r="R110" s="238"/>
    </row>
    <row r="111" spans="1:18" ht="17.25" customHeight="1" thickBot="1">
      <c r="A111" s="13" t="s">
        <v>172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239"/>
      <c r="R112" s="24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811" priority="89">
      <formula>$E$27&gt;0</formula>
    </cfRule>
    <cfRule type="expression" dxfId="1810" priority="90">
      <formula>$E$27&lt;0</formula>
    </cfRule>
  </conditionalFormatting>
  <conditionalFormatting sqref="G15:I16 H27:I27">
    <cfRule type="expression" dxfId="1809" priority="87">
      <formula>$H$27&gt;0</formula>
    </cfRule>
    <cfRule type="expression" dxfId="1808" priority="88">
      <formula>$H$27&lt;0</formula>
    </cfRule>
  </conditionalFormatting>
  <conditionalFormatting sqref="J15:L16 K27:L27">
    <cfRule type="expression" dxfId="1807" priority="85">
      <formula>$K$27&gt;0</formula>
    </cfRule>
    <cfRule type="expression" dxfId="1806" priority="86">
      <formula>$K$27&lt;0</formula>
    </cfRule>
  </conditionalFormatting>
  <conditionalFormatting sqref="M15:O16 N27:O27">
    <cfRule type="expression" dxfId="1805" priority="83">
      <formula>$N$27&gt;0</formula>
    </cfRule>
    <cfRule type="expression" dxfId="1804" priority="84">
      <formula>$N$27&lt;0</formula>
    </cfRule>
  </conditionalFormatting>
  <conditionalFormatting sqref="A17:O26 A34:O43">
    <cfRule type="expression" dxfId="1803" priority="91">
      <formula>AND($N17 &gt; 0, ISNUMBER($N17))</formula>
    </cfRule>
    <cfRule type="expression" dxfId="1802" priority="92">
      <formula>AND($N17 &lt; 0, ISNUMBER($N17))</formula>
    </cfRule>
    <cfRule type="expression" dxfId="1801" priority="93">
      <formula>AND($K17 &gt; 0, ISNUMBER($K17))</formula>
    </cfRule>
    <cfRule type="expression" dxfId="1800" priority="94">
      <formula>AND($K17 &lt; 0, ISNUMBER($K17))</formula>
    </cfRule>
    <cfRule type="expression" dxfId="1799" priority="95">
      <formula>AND($H17 &gt; 0, ISNUMBER($H17))</formula>
    </cfRule>
    <cfRule type="expression" dxfId="1798" priority="96">
      <formula>AND($H17 &lt; 0, ISNUMBER($H17))</formula>
    </cfRule>
    <cfRule type="expression" dxfId="1797" priority="97">
      <formula>AND($E17 &gt; 0, ISNUMBER($E17))</formula>
    </cfRule>
    <cfRule type="expression" dxfId="1796" priority="98">
      <formula>AND($E17 &lt; 0, ISNUMBER($E17))</formula>
    </cfRule>
  </conditionalFormatting>
  <conditionalFormatting sqref="D32:F33 E44:F44">
    <cfRule type="expression" dxfId="1795" priority="81">
      <formula>$E$44&gt;0</formula>
    </cfRule>
    <cfRule type="expression" dxfId="1794" priority="82">
      <formula>$E$44&lt;0</formula>
    </cfRule>
  </conditionalFormatting>
  <conditionalFormatting sqref="G32:I33 H44:I44">
    <cfRule type="expression" dxfId="1793" priority="79">
      <formula>$H$44&gt;0</formula>
    </cfRule>
    <cfRule type="expression" dxfId="1792" priority="80">
      <formula>$H$44&lt;0</formula>
    </cfRule>
  </conditionalFormatting>
  <conditionalFormatting sqref="J32:L33 K44:L44">
    <cfRule type="expression" dxfId="1791" priority="77">
      <formula>$K$44&gt;0</formula>
    </cfRule>
    <cfRule type="expression" dxfId="1790" priority="78">
      <formula>$K$44&lt;0</formula>
    </cfRule>
  </conditionalFormatting>
  <conditionalFormatting sqref="M32:O33 N44:O44">
    <cfRule type="expression" dxfId="1789" priority="75">
      <formula>$N$44&gt;0</formula>
    </cfRule>
    <cfRule type="expression" dxfId="1788" priority="76">
      <formula>$N$44&lt;0</formula>
    </cfRule>
  </conditionalFormatting>
  <conditionalFormatting sqref="A51:O60">
    <cfRule type="expression" dxfId="1787" priority="67">
      <formula>AND($N51 &gt; 0, ISNUMBER($N51))</formula>
    </cfRule>
    <cfRule type="expression" dxfId="1786" priority="68">
      <formula>AND($N51 &lt; 0, ISNUMBER($N51))</formula>
    </cfRule>
    <cfRule type="expression" dxfId="1785" priority="69">
      <formula>AND($K51 &gt; 0, ISNUMBER($K51))</formula>
    </cfRule>
    <cfRule type="expression" dxfId="1784" priority="70">
      <formula>AND($K51 &lt; 0, ISNUMBER($K51))</formula>
    </cfRule>
    <cfRule type="expression" dxfId="1783" priority="71">
      <formula>AND($H51 &gt; 0, ISNUMBER($H51))</formula>
    </cfRule>
    <cfRule type="expression" dxfId="1782" priority="72">
      <formula>AND($H51 &lt; 0, ISNUMBER($H51))</formula>
    </cfRule>
    <cfRule type="expression" dxfId="1781" priority="73">
      <formula>AND($E51 &gt; 0, ISNUMBER($E51))</formula>
    </cfRule>
    <cfRule type="expression" dxfId="1780" priority="74">
      <formula>AND($E51 &lt; 0, ISNUMBER($E51))</formula>
    </cfRule>
  </conditionalFormatting>
  <conditionalFormatting sqref="D49:F50 E61:F61">
    <cfRule type="expression" dxfId="1779" priority="65">
      <formula>$E$61&gt;0</formula>
    </cfRule>
    <cfRule type="expression" dxfId="1778" priority="66">
      <formula>$E$61&lt;0</formula>
    </cfRule>
  </conditionalFormatting>
  <conditionalFormatting sqref="G49:I50 H61:I61">
    <cfRule type="expression" dxfId="1777" priority="63">
      <formula>$H$61&gt;0</formula>
    </cfRule>
    <cfRule type="expression" dxfId="1776" priority="64">
      <formula>$H$61&lt;0</formula>
    </cfRule>
  </conditionalFormatting>
  <conditionalFormatting sqref="J49:L50 K61:L61">
    <cfRule type="expression" dxfId="1775" priority="61">
      <formula>$K$61&gt;0</formula>
    </cfRule>
    <cfRule type="expression" dxfId="1774" priority="62">
      <formula>$K$61&lt;0</formula>
    </cfRule>
  </conditionalFormatting>
  <conditionalFormatting sqref="M49:O50 N61:O61">
    <cfRule type="expression" dxfId="1773" priority="59">
      <formula>$N$61&gt;0</formula>
    </cfRule>
    <cfRule type="expression" dxfId="1772" priority="60">
      <formula>$N$61&lt;0</formula>
    </cfRule>
  </conditionalFormatting>
  <conditionalFormatting sqref="A68:O77">
    <cfRule type="expression" dxfId="1771" priority="51">
      <formula>AND($N68 &gt; 0, ISNUMBER($N68))</formula>
    </cfRule>
    <cfRule type="expression" dxfId="1770" priority="52">
      <formula>AND($N68 &lt; 0, ISNUMBER($N68))</formula>
    </cfRule>
    <cfRule type="expression" dxfId="1769" priority="53">
      <formula>AND($K68 &gt; 0, ISNUMBER($K68))</formula>
    </cfRule>
    <cfRule type="expression" dxfId="1768" priority="54">
      <formula>AND($K68 &lt; 0, ISNUMBER($K68))</formula>
    </cfRule>
    <cfRule type="expression" dxfId="1767" priority="55">
      <formula>AND($H68 &gt; 0, ISNUMBER($H68))</formula>
    </cfRule>
    <cfRule type="expression" dxfId="1766" priority="56">
      <formula>AND($H68 &lt; 0, ISNUMBER($H68))</formula>
    </cfRule>
    <cfRule type="expression" dxfId="1765" priority="57">
      <formula>AND($E68 &gt; 0, ISNUMBER($E68))</formula>
    </cfRule>
    <cfRule type="expression" dxfId="1764" priority="58">
      <formula>AND($E68 &lt; 0, ISNUMBER($E68))</formula>
    </cfRule>
  </conditionalFormatting>
  <conditionalFormatting sqref="D66:F67 E78:F78">
    <cfRule type="expression" dxfId="1763" priority="49">
      <formula>$E$78&gt;0</formula>
    </cfRule>
    <cfRule type="expression" dxfId="1762" priority="50">
      <formula>$E$78&lt;0</formula>
    </cfRule>
  </conditionalFormatting>
  <conditionalFormatting sqref="G66:I67 H78:I78">
    <cfRule type="expression" dxfId="1761" priority="47">
      <formula>$H$78&gt;0</formula>
    </cfRule>
    <cfRule type="expression" dxfId="1760" priority="48">
      <formula>$H$78&lt;0</formula>
    </cfRule>
  </conditionalFormatting>
  <conditionalFormatting sqref="J66:L67 K78:L78">
    <cfRule type="expression" dxfId="1759" priority="45">
      <formula>$K$78&gt;0</formula>
    </cfRule>
    <cfRule type="expression" dxfId="1758" priority="46">
      <formula>$K$78&lt;0</formula>
    </cfRule>
  </conditionalFormatting>
  <conditionalFormatting sqref="M66:O67 N78:O78">
    <cfRule type="expression" dxfId="1757" priority="43">
      <formula>$N$78&gt;0</formula>
    </cfRule>
    <cfRule type="expression" dxfId="1756" priority="44">
      <formula>$N$78&lt;0</formula>
    </cfRule>
  </conditionalFormatting>
  <conditionalFormatting sqref="A85:O94">
    <cfRule type="expression" dxfId="1755" priority="35">
      <formula>AND($N85 &gt; 0, ISNUMBER($N85))</formula>
    </cfRule>
    <cfRule type="expression" dxfId="1754" priority="36">
      <formula>AND($N85 &lt; 0, ISNUMBER($N85))</formula>
    </cfRule>
    <cfRule type="expression" dxfId="1753" priority="37">
      <formula>AND($K85 &gt; 0, ISNUMBER($K85))</formula>
    </cfRule>
    <cfRule type="expression" dxfId="1752" priority="38">
      <formula>AND($K85 &lt; 0, ISNUMBER($K85))</formula>
    </cfRule>
    <cfRule type="expression" dxfId="1751" priority="39">
      <formula>AND($H85 &gt; 0, ISNUMBER($H85))</formula>
    </cfRule>
    <cfRule type="expression" dxfId="1750" priority="40">
      <formula>AND($H85 &lt; 0, ISNUMBER($H85))</formula>
    </cfRule>
    <cfRule type="expression" dxfId="1749" priority="41">
      <formula>AND($E85 &gt; 0, ISNUMBER($E85))</formula>
    </cfRule>
    <cfRule type="expression" dxfId="1748" priority="42">
      <formula>AND($E85 &lt; 0, ISNUMBER($E85))</formula>
    </cfRule>
  </conditionalFormatting>
  <conditionalFormatting sqref="D83:F84 E95:F95">
    <cfRule type="expression" dxfId="1747" priority="33">
      <formula>$E$95&gt;0</formula>
    </cfRule>
    <cfRule type="expression" dxfId="1746" priority="34">
      <formula>$E$95&lt;0</formula>
    </cfRule>
  </conditionalFormatting>
  <conditionalFormatting sqref="G83:I84 H95:I95">
    <cfRule type="expression" dxfId="1745" priority="31">
      <formula>$H$95&gt;0</formula>
    </cfRule>
    <cfRule type="expression" dxfId="1744" priority="32">
      <formula>$H$95&lt;0</formula>
    </cfRule>
  </conditionalFormatting>
  <conditionalFormatting sqref="J83:L84 K95:L95">
    <cfRule type="expression" dxfId="1743" priority="29">
      <formula>$K$95&gt;0</formula>
    </cfRule>
    <cfRule type="expression" dxfId="1742" priority="30">
      <formula>$K$95&lt;0</formula>
    </cfRule>
  </conditionalFormatting>
  <conditionalFormatting sqref="M83:O84 N95:O95">
    <cfRule type="expression" dxfId="1741" priority="27">
      <formula>$N$95&gt;0</formula>
    </cfRule>
    <cfRule type="expression" dxfId="1740" priority="28">
      <formula>$N$95&lt;0</formula>
    </cfRule>
  </conditionalFormatting>
  <conditionalFormatting sqref="A102:O111">
    <cfRule type="expression" dxfId="1739" priority="19">
      <formula>AND($N102 &gt; 0, ISNUMBER($N102))</formula>
    </cfRule>
    <cfRule type="expression" dxfId="1738" priority="20">
      <formula>AND($N102 &lt; 0, ISNUMBER($N102))</formula>
    </cfRule>
    <cfRule type="expression" dxfId="1737" priority="21">
      <formula>AND($K102 &gt; 0, ISNUMBER($K102))</formula>
    </cfRule>
    <cfRule type="expression" dxfId="1736" priority="22">
      <formula>AND($K102 &lt; 0, ISNUMBER($K102))</formula>
    </cfRule>
    <cfRule type="expression" dxfId="1735" priority="23">
      <formula>AND($H102 &gt; 0, ISNUMBER($H102))</formula>
    </cfRule>
    <cfRule type="expression" dxfId="1734" priority="24">
      <formula>AND($H102 &lt; 0, ISNUMBER($H102))</formula>
    </cfRule>
    <cfRule type="expression" dxfId="1733" priority="25">
      <formula>AND($E102 &gt; 0, ISNUMBER($E102))</formula>
    </cfRule>
    <cfRule type="expression" dxfId="1732" priority="26">
      <formula>AND($E102 &lt; 0, ISNUMBER($E102))</formula>
    </cfRule>
  </conditionalFormatting>
  <conditionalFormatting sqref="D100:F101 E112:F112">
    <cfRule type="expression" dxfId="1731" priority="17">
      <formula>$E$112&gt;0</formula>
    </cfRule>
    <cfRule type="expression" dxfId="1730" priority="18">
      <formula>$E$112&lt;0</formula>
    </cfRule>
  </conditionalFormatting>
  <conditionalFormatting sqref="G100:I101 H112:I112">
    <cfRule type="expression" dxfId="1729" priority="15">
      <formula>$H$112&gt;0</formula>
    </cfRule>
    <cfRule type="expression" dxfId="1728" priority="16">
      <formula>$H$112&lt;0</formula>
    </cfRule>
  </conditionalFormatting>
  <conditionalFormatting sqref="J100:L101 K112:L112">
    <cfRule type="expression" dxfId="1727" priority="13">
      <formula>$K$112&gt;0</formula>
    </cfRule>
    <cfRule type="expression" dxfId="1726" priority="14">
      <formula>$K$112&lt;0</formula>
    </cfRule>
  </conditionalFormatting>
  <conditionalFormatting sqref="M100:O101 N112:O112">
    <cfRule type="expression" dxfId="1725" priority="11">
      <formula>$N$112&gt;0</formula>
    </cfRule>
    <cfRule type="expression" dxfId="1724" priority="12">
      <formula>$N$112&lt;0</formula>
    </cfRule>
  </conditionalFormatting>
  <conditionalFormatting sqref="G2:I3">
    <cfRule type="expression" dxfId="172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2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72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72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71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71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71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71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1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71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44297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73"/>
      <c r="I9" s="274"/>
      <c r="J9" s="1" t="s">
        <v>28</v>
      </c>
      <c r="K9" s="281"/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121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116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265"/>
      <c r="R16" s="266"/>
    </row>
    <row r="17" spans="1:18" ht="17.25" customHeight="1">
      <c r="A17" s="39" t="s">
        <v>205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263"/>
      <c r="R17" s="264"/>
    </row>
    <row r="18" spans="1:18" ht="17.25" customHeight="1">
      <c r="A18" s="40" t="s">
        <v>170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263"/>
      <c r="R18" s="264"/>
    </row>
    <row r="19" spans="1:18" ht="17.25" customHeight="1">
      <c r="A19" s="40" t="s">
        <v>143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263"/>
      <c r="R19" s="264"/>
    </row>
    <row r="20" spans="1:18" ht="17.25" customHeight="1">
      <c r="A20" s="40" t="s">
        <v>125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263"/>
      <c r="R20" s="264"/>
    </row>
    <row r="21" spans="1:18" ht="17.25" customHeight="1">
      <c r="A21" s="41" t="s">
        <v>150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263"/>
      <c r="R21" s="264"/>
    </row>
    <row r="22" spans="1:18" ht="17.25" customHeight="1">
      <c r="A22" s="40" t="s">
        <v>161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263"/>
      <c r="R22" s="264"/>
    </row>
    <row r="23" spans="1:18" ht="17.25" customHeight="1">
      <c r="A23" s="40" t="s">
        <v>113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263"/>
      <c r="R23" s="264"/>
    </row>
    <row r="24" spans="1:18" ht="17.25" customHeight="1">
      <c r="A24" s="40" t="s">
        <v>155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263"/>
      <c r="R24" s="264"/>
    </row>
    <row r="25" spans="1:18" ht="17.25" customHeight="1">
      <c r="A25" s="40" t="s">
        <v>136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265"/>
      <c r="R25" s="266"/>
    </row>
    <row r="26" spans="1:18" ht="17.25" customHeight="1" thickBot="1">
      <c r="A26" s="42" t="s">
        <v>191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116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237"/>
      <c r="R33" s="238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235"/>
      <c r="R34" s="236"/>
    </row>
    <row r="35" spans="1:18" ht="17.25" customHeight="1">
      <c r="A35" s="11" t="s">
        <v>144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235"/>
      <c r="R35" s="236"/>
    </row>
    <row r="36" spans="1:18" ht="17.25" customHeight="1">
      <c r="A36" s="11" t="s">
        <v>131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235"/>
      <c r="R36" s="236"/>
    </row>
    <row r="37" spans="1:18" ht="17.25" customHeight="1">
      <c r="A37" s="11" t="s">
        <v>118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235"/>
      <c r="R37" s="236"/>
    </row>
    <row r="38" spans="1:18" ht="17.25" customHeight="1">
      <c r="A38" s="8" t="s">
        <v>147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235"/>
      <c r="R38" s="236"/>
    </row>
    <row r="39" spans="1:18" ht="17.25" customHeight="1">
      <c r="A39" s="11" t="s">
        <v>135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235"/>
      <c r="R39" s="236"/>
    </row>
    <row r="40" spans="1:18" ht="17.25" customHeight="1">
      <c r="A40" s="11" t="s">
        <v>134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235"/>
      <c r="R40" s="236"/>
    </row>
    <row r="41" spans="1:18" ht="17.25" customHeight="1">
      <c r="A41" s="11" t="s">
        <v>107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235"/>
      <c r="R41" s="236"/>
    </row>
    <row r="42" spans="1:18" ht="17.25" customHeight="1">
      <c r="A42" s="11" t="s">
        <v>122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237"/>
      <c r="R42" s="238"/>
    </row>
    <row r="43" spans="1:18" ht="17.25" customHeight="1" thickBot="1">
      <c r="A43" s="13" t="s">
        <v>162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116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237"/>
      <c r="R50" s="238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235"/>
      <c r="R51" s="236"/>
    </row>
    <row r="52" spans="1:18" ht="17.25" customHeight="1">
      <c r="A52" s="11" t="s">
        <v>154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235"/>
      <c r="R52" s="236"/>
    </row>
    <row r="53" spans="1:18" ht="17.25" customHeight="1">
      <c r="A53" s="11" t="s">
        <v>157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235"/>
      <c r="R53" s="236"/>
    </row>
    <row r="54" spans="1:18" ht="17.25" customHeight="1">
      <c r="A54" s="11" t="s">
        <v>100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235"/>
      <c r="R54" s="236"/>
    </row>
    <row r="55" spans="1:18" ht="17.25" customHeight="1">
      <c r="A55" s="8" t="s">
        <v>132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235"/>
      <c r="R55" s="236"/>
    </row>
    <row r="56" spans="1:18" ht="17.25" customHeight="1">
      <c r="A56" s="11" t="s">
        <v>142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235"/>
      <c r="R56" s="23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116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237"/>
      <c r="R67" s="238"/>
    </row>
    <row r="68" spans="1:18" ht="17.25" customHeight="1">
      <c r="A68" s="9" t="s">
        <v>136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35"/>
      <c r="R68" s="236"/>
    </row>
    <row r="69" spans="1:18" ht="17.25" customHeight="1">
      <c r="A69" s="11" t="s">
        <v>212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235"/>
      <c r="R69" s="236"/>
    </row>
    <row r="70" spans="1:18" ht="17.25" customHeight="1">
      <c r="A70" s="11" t="s">
        <v>171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235"/>
      <c r="R70" s="236"/>
    </row>
    <row r="71" spans="1:18" ht="17.25" customHeight="1">
      <c r="A71" s="11" t="s">
        <v>130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235"/>
      <c r="R71" s="236"/>
    </row>
    <row r="72" spans="1:18" ht="17.25" customHeight="1">
      <c r="A72" s="8" t="s">
        <v>127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235"/>
      <c r="R72" s="236"/>
    </row>
    <row r="73" spans="1:18" ht="17.25" customHeight="1">
      <c r="A73" s="11" t="s">
        <v>112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235"/>
      <c r="R73" s="236"/>
    </row>
    <row r="74" spans="1:18" ht="17.25" customHeight="1">
      <c r="A74" s="11" t="s">
        <v>104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235"/>
      <c r="R74" s="236"/>
    </row>
    <row r="75" spans="1:18" ht="17.25" customHeight="1">
      <c r="A75" s="11" t="s">
        <v>98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235"/>
      <c r="R75" s="236"/>
    </row>
    <row r="76" spans="1:18" ht="17.25" customHeight="1">
      <c r="A76" s="11" t="s">
        <v>115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237"/>
      <c r="R76" s="238"/>
    </row>
    <row r="77" spans="1:18" ht="17.25" customHeight="1" thickBot="1">
      <c r="A77" s="13" t="s">
        <v>159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116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237"/>
      <c r="R84" s="238"/>
    </row>
    <row r="85" spans="1:18" ht="17.25" customHeight="1">
      <c r="A85" s="9" t="s">
        <v>170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235"/>
      <c r="R85" s="236"/>
    </row>
    <row r="86" spans="1:18" ht="17.25" customHeight="1">
      <c r="A86" s="11" t="s">
        <v>143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235"/>
      <c r="R86" s="236"/>
    </row>
    <row r="87" spans="1:18" ht="17.25" customHeight="1">
      <c r="A87" s="11" t="s">
        <v>125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235"/>
      <c r="R87" s="236"/>
    </row>
    <row r="88" spans="1:18" ht="17.25" customHeight="1">
      <c r="A88" s="11" t="s">
        <v>161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235"/>
      <c r="R88" s="23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35"/>
      <c r="R89" s="23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35"/>
      <c r="R90" s="23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35"/>
      <c r="R91" s="23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35"/>
      <c r="R92" s="23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7"/>
      <c r="R93" s="23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116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237"/>
      <c r="R101" s="238"/>
    </row>
    <row r="102" spans="1:18" ht="17.25" customHeight="1">
      <c r="A102" s="9" t="s">
        <v>205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235"/>
      <c r="R102" s="236"/>
    </row>
    <row r="103" spans="1:18" ht="17.25" customHeight="1">
      <c r="A103" s="11" t="s">
        <v>170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235"/>
      <c r="R103" s="236"/>
    </row>
    <row r="104" spans="1:18" ht="17.25" customHeight="1">
      <c r="A104" s="11" t="s">
        <v>143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235"/>
      <c r="R104" s="236"/>
    </row>
    <row r="105" spans="1:18" ht="17.25" customHeight="1">
      <c r="A105" s="11" t="s">
        <v>125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235"/>
      <c r="R105" s="236"/>
    </row>
    <row r="106" spans="1:18" ht="17.25" customHeight="1">
      <c r="A106" s="8" t="s">
        <v>150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235"/>
      <c r="R106" s="236"/>
    </row>
    <row r="107" spans="1:18" ht="17.25" customHeight="1">
      <c r="A107" s="11" t="s">
        <v>161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235"/>
      <c r="R107" s="236"/>
    </row>
    <row r="108" spans="1:18" ht="17.25" customHeight="1">
      <c r="A108" s="11" t="s">
        <v>113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235"/>
      <c r="R108" s="236"/>
    </row>
    <row r="109" spans="1:18" ht="17.25" customHeight="1">
      <c r="A109" s="11" t="s">
        <v>155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235"/>
      <c r="R109" s="236"/>
    </row>
    <row r="110" spans="1:18" ht="17.25" customHeight="1">
      <c r="A110" s="11" t="s">
        <v>136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237"/>
      <c r="R110" s="238"/>
    </row>
    <row r="111" spans="1:18" ht="17.25" customHeight="1" thickBot="1">
      <c r="A111" s="13" t="s">
        <v>191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239"/>
      <c r="R112" s="24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713" priority="89">
      <formula>$E$27&gt;0</formula>
    </cfRule>
    <cfRule type="expression" dxfId="1712" priority="90">
      <formula>$E$27&lt;0</formula>
    </cfRule>
  </conditionalFormatting>
  <conditionalFormatting sqref="G15:I16 H27:I27">
    <cfRule type="expression" dxfId="1711" priority="87">
      <formula>$H$27&gt;0</formula>
    </cfRule>
    <cfRule type="expression" dxfId="1710" priority="88">
      <formula>$H$27&lt;0</formula>
    </cfRule>
  </conditionalFormatting>
  <conditionalFormatting sqref="J15:L16 K27:L27">
    <cfRule type="expression" dxfId="1709" priority="85">
      <formula>$K$27&gt;0</formula>
    </cfRule>
    <cfRule type="expression" dxfId="1708" priority="86">
      <formula>$K$27&lt;0</formula>
    </cfRule>
  </conditionalFormatting>
  <conditionalFormatting sqref="M15:O16 N27:O27">
    <cfRule type="expression" dxfId="1707" priority="83">
      <formula>$N$27&gt;0</formula>
    </cfRule>
    <cfRule type="expression" dxfId="1706" priority="84">
      <formula>$N$27&lt;0</formula>
    </cfRule>
  </conditionalFormatting>
  <conditionalFormatting sqref="A17:O26 A34:O43">
    <cfRule type="expression" dxfId="1705" priority="91">
      <formula>AND($N17 &gt; 0, ISNUMBER($N17))</formula>
    </cfRule>
    <cfRule type="expression" dxfId="1704" priority="92">
      <formula>AND($N17 &lt; 0, ISNUMBER($N17))</formula>
    </cfRule>
    <cfRule type="expression" dxfId="1703" priority="93">
      <formula>AND($K17 &gt; 0, ISNUMBER($K17))</formula>
    </cfRule>
    <cfRule type="expression" dxfId="1702" priority="94">
      <formula>AND($K17 &lt; 0, ISNUMBER($K17))</formula>
    </cfRule>
    <cfRule type="expression" dxfId="1701" priority="95">
      <formula>AND($H17 &gt; 0, ISNUMBER($H17))</formula>
    </cfRule>
    <cfRule type="expression" dxfId="1700" priority="96">
      <formula>AND($H17 &lt; 0, ISNUMBER($H17))</formula>
    </cfRule>
    <cfRule type="expression" dxfId="1699" priority="97">
      <formula>AND($E17 &gt; 0, ISNUMBER($E17))</formula>
    </cfRule>
    <cfRule type="expression" dxfId="1698" priority="98">
      <formula>AND($E17 &lt; 0, ISNUMBER($E17))</formula>
    </cfRule>
  </conditionalFormatting>
  <conditionalFormatting sqref="D32:F33 E44:F44">
    <cfRule type="expression" dxfId="1697" priority="81">
      <formula>$E$44&gt;0</formula>
    </cfRule>
    <cfRule type="expression" dxfId="1696" priority="82">
      <formula>$E$44&lt;0</formula>
    </cfRule>
  </conditionalFormatting>
  <conditionalFormatting sqref="G32:I33 H44:I44">
    <cfRule type="expression" dxfId="1695" priority="79">
      <formula>$H$44&gt;0</formula>
    </cfRule>
    <cfRule type="expression" dxfId="1694" priority="80">
      <formula>$H$44&lt;0</formula>
    </cfRule>
  </conditionalFormatting>
  <conditionalFormatting sqref="J32:L33 K44:L44">
    <cfRule type="expression" dxfId="1693" priority="77">
      <formula>$K$44&gt;0</formula>
    </cfRule>
    <cfRule type="expression" dxfId="1692" priority="78">
      <formula>$K$44&lt;0</formula>
    </cfRule>
  </conditionalFormatting>
  <conditionalFormatting sqref="M32:O33 N44:O44">
    <cfRule type="expression" dxfId="1691" priority="75">
      <formula>$N$44&gt;0</formula>
    </cfRule>
    <cfRule type="expression" dxfId="1690" priority="76">
      <formula>$N$44&lt;0</formula>
    </cfRule>
  </conditionalFormatting>
  <conditionalFormatting sqref="A51:O60">
    <cfRule type="expression" dxfId="1689" priority="67">
      <formula>AND($N51 &gt; 0, ISNUMBER($N51))</formula>
    </cfRule>
    <cfRule type="expression" dxfId="1688" priority="68">
      <formula>AND($N51 &lt; 0, ISNUMBER($N51))</formula>
    </cfRule>
    <cfRule type="expression" dxfId="1687" priority="69">
      <formula>AND($K51 &gt; 0, ISNUMBER($K51))</formula>
    </cfRule>
    <cfRule type="expression" dxfId="1686" priority="70">
      <formula>AND($K51 &lt; 0, ISNUMBER($K51))</formula>
    </cfRule>
    <cfRule type="expression" dxfId="1685" priority="71">
      <formula>AND($H51 &gt; 0, ISNUMBER($H51))</formula>
    </cfRule>
    <cfRule type="expression" dxfId="1684" priority="72">
      <formula>AND($H51 &lt; 0, ISNUMBER($H51))</formula>
    </cfRule>
    <cfRule type="expression" dxfId="1683" priority="73">
      <formula>AND($E51 &gt; 0, ISNUMBER($E51))</formula>
    </cfRule>
    <cfRule type="expression" dxfId="1682" priority="74">
      <formula>AND($E51 &lt; 0, ISNUMBER($E51))</formula>
    </cfRule>
  </conditionalFormatting>
  <conditionalFormatting sqref="D49:F50 E61:F61">
    <cfRule type="expression" dxfId="1681" priority="65">
      <formula>$E$61&gt;0</formula>
    </cfRule>
    <cfRule type="expression" dxfId="1680" priority="66">
      <formula>$E$61&lt;0</formula>
    </cfRule>
  </conditionalFormatting>
  <conditionalFormatting sqref="G49:I50 H61:I61">
    <cfRule type="expression" dxfId="1679" priority="63">
      <formula>$H$61&gt;0</formula>
    </cfRule>
    <cfRule type="expression" dxfId="1678" priority="64">
      <formula>$H$61&lt;0</formula>
    </cfRule>
  </conditionalFormatting>
  <conditionalFormatting sqref="J49:L50 K61:L61">
    <cfRule type="expression" dxfId="1677" priority="61">
      <formula>$K$61&gt;0</formula>
    </cfRule>
    <cfRule type="expression" dxfId="1676" priority="62">
      <formula>$K$61&lt;0</formula>
    </cfRule>
  </conditionalFormatting>
  <conditionalFormatting sqref="M49:O50 N61:O61">
    <cfRule type="expression" dxfId="1675" priority="59">
      <formula>$N$61&gt;0</formula>
    </cfRule>
    <cfRule type="expression" dxfId="1674" priority="60">
      <formula>$N$61&lt;0</formula>
    </cfRule>
  </conditionalFormatting>
  <conditionalFormatting sqref="A68:O77">
    <cfRule type="expression" dxfId="1673" priority="51">
      <formula>AND($N68 &gt; 0, ISNUMBER($N68))</formula>
    </cfRule>
    <cfRule type="expression" dxfId="1672" priority="52">
      <formula>AND($N68 &lt; 0, ISNUMBER($N68))</formula>
    </cfRule>
    <cfRule type="expression" dxfId="1671" priority="53">
      <formula>AND($K68 &gt; 0, ISNUMBER($K68))</formula>
    </cfRule>
    <cfRule type="expression" dxfId="1670" priority="54">
      <formula>AND($K68 &lt; 0, ISNUMBER($K68))</formula>
    </cfRule>
    <cfRule type="expression" dxfId="1669" priority="55">
      <formula>AND($H68 &gt; 0, ISNUMBER($H68))</formula>
    </cfRule>
    <cfRule type="expression" dxfId="1668" priority="56">
      <formula>AND($H68 &lt; 0, ISNUMBER($H68))</formula>
    </cfRule>
    <cfRule type="expression" dxfId="1667" priority="57">
      <formula>AND($E68 &gt; 0, ISNUMBER($E68))</formula>
    </cfRule>
    <cfRule type="expression" dxfId="1666" priority="58">
      <formula>AND($E68 &lt; 0, ISNUMBER($E68))</formula>
    </cfRule>
  </conditionalFormatting>
  <conditionalFormatting sqref="D66:F67 E78:F78">
    <cfRule type="expression" dxfId="1665" priority="49">
      <formula>$E$78&gt;0</formula>
    </cfRule>
    <cfRule type="expression" dxfId="1664" priority="50">
      <formula>$E$78&lt;0</formula>
    </cfRule>
  </conditionalFormatting>
  <conditionalFormatting sqref="G66:I67 H78:I78">
    <cfRule type="expression" dxfId="1663" priority="47">
      <formula>$H$78&gt;0</formula>
    </cfRule>
    <cfRule type="expression" dxfId="1662" priority="48">
      <formula>$H$78&lt;0</formula>
    </cfRule>
  </conditionalFormatting>
  <conditionalFormatting sqref="J66:L67 K78:L78">
    <cfRule type="expression" dxfId="1661" priority="45">
      <formula>$K$78&gt;0</formula>
    </cfRule>
    <cfRule type="expression" dxfId="1660" priority="46">
      <formula>$K$78&lt;0</formula>
    </cfRule>
  </conditionalFormatting>
  <conditionalFormatting sqref="M66:O67 N78:O78">
    <cfRule type="expression" dxfId="1659" priority="43">
      <formula>$N$78&gt;0</formula>
    </cfRule>
    <cfRule type="expression" dxfId="1658" priority="44">
      <formula>$N$78&lt;0</formula>
    </cfRule>
  </conditionalFormatting>
  <conditionalFormatting sqref="A85:O94">
    <cfRule type="expression" dxfId="1657" priority="35">
      <formula>AND($N85 &gt; 0, ISNUMBER($N85))</formula>
    </cfRule>
    <cfRule type="expression" dxfId="1656" priority="36">
      <formula>AND($N85 &lt; 0, ISNUMBER($N85))</formula>
    </cfRule>
    <cfRule type="expression" dxfId="1655" priority="37">
      <formula>AND($K85 &gt; 0, ISNUMBER($K85))</formula>
    </cfRule>
    <cfRule type="expression" dxfId="1654" priority="38">
      <formula>AND($K85 &lt; 0, ISNUMBER($K85))</formula>
    </cfRule>
    <cfRule type="expression" dxfId="1653" priority="39">
      <formula>AND($H85 &gt; 0, ISNUMBER($H85))</formula>
    </cfRule>
    <cfRule type="expression" dxfId="1652" priority="40">
      <formula>AND($H85 &lt; 0, ISNUMBER($H85))</formula>
    </cfRule>
    <cfRule type="expression" dxfId="1651" priority="41">
      <formula>AND($E85 &gt; 0, ISNUMBER($E85))</formula>
    </cfRule>
    <cfRule type="expression" dxfId="1650" priority="42">
      <formula>AND($E85 &lt; 0, ISNUMBER($E85))</formula>
    </cfRule>
  </conditionalFormatting>
  <conditionalFormatting sqref="D83:F84 E95:F95">
    <cfRule type="expression" dxfId="1649" priority="33">
      <formula>$E$95&gt;0</formula>
    </cfRule>
    <cfRule type="expression" dxfId="1648" priority="34">
      <formula>$E$95&lt;0</formula>
    </cfRule>
  </conditionalFormatting>
  <conditionalFormatting sqref="G83:I84 H95:I95">
    <cfRule type="expression" dxfId="1647" priority="31">
      <formula>$H$95&gt;0</formula>
    </cfRule>
    <cfRule type="expression" dxfId="1646" priority="32">
      <formula>$H$95&lt;0</formula>
    </cfRule>
  </conditionalFormatting>
  <conditionalFormatting sqref="J83:L84 K95:L95">
    <cfRule type="expression" dxfId="1645" priority="29">
      <formula>$K$95&gt;0</formula>
    </cfRule>
    <cfRule type="expression" dxfId="1644" priority="30">
      <formula>$K$95&lt;0</formula>
    </cfRule>
  </conditionalFormatting>
  <conditionalFormatting sqref="M83:O84 N95:O95">
    <cfRule type="expression" dxfId="1643" priority="27">
      <formula>$N$95&gt;0</formula>
    </cfRule>
    <cfRule type="expression" dxfId="1642" priority="28">
      <formula>$N$95&lt;0</formula>
    </cfRule>
  </conditionalFormatting>
  <conditionalFormatting sqref="A102:O111">
    <cfRule type="expression" dxfId="1641" priority="19">
      <formula>AND($N102 &gt; 0, ISNUMBER($N102))</formula>
    </cfRule>
    <cfRule type="expression" dxfId="1640" priority="20">
      <formula>AND($N102 &lt; 0, ISNUMBER($N102))</formula>
    </cfRule>
    <cfRule type="expression" dxfId="1639" priority="21">
      <formula>AND($K102 &gt; 0, ISNUMBER($K102))</formula>
    </cfRule>
    <cfRule type="expression" dxfId="1638" priority="22">
      <formula>AND($K102 &lt; 0, ISNUMBER($K102))</formula>
    </cfRule>
    <cfRule type="expression" dxfId="1637" priority="23">
      <formula>AND($H102 &gt; 0, ISNUMBER($H102))</formula>
    </cfRule>
    <cfRule type="expression" dxfId="1636" priority="24">
      <formula>AND($H102 &lt; 0, ISNUMBER($H102))</formula>
    </cfRule>
    <cfRule type="expression" dxfId="1635" priority="25">
      <formula>AND($E102 &gt; 0, ISNUMBER($E102))</formula>
    </cfRule>
    <cfRule type="expression" dxfId="1634" priority="26">
      <formula>AND($E102 &lt; 0, ISNUMBER($E102))</formula>
    </cfRule>
  </conditionalFormatting>
  <conditionalFormatting sqref="D100:F101 E112:F112">
    <cfRule type="expression" dxfId="1633" priority="17">
      <formula>$E$112&gt;0</formula>
    </cfRule>
    <cfRule type="expression" dxfId="1632" priority="18">
      <formula>$E$112&lt;0</formula>
    </cfRule>
  </conditionalFormatting>
  <conditionalFormatting sqref="G100:I101 H112:I112">
    <cfRule type="expression" dxfId="1631" priority="15">
      <formula>$H$112&gt;0</formula>
    </cfRule>
    <cfRule type="expression" dxfId="1630" priority="16">
      <formula>$H$112&lt;0</formula>
    </cfRule>
  </conditionalFormatting>
  <conditionalFormatting sqref="J100:L101 K112:L112">
    <cfRule type="expression" dxfId="1629" priority="13">
      <formula>$K$112&gt;0</formula>
    </cfRule>
    <cfRule type="expression" dxfId="1628" priority="14">
      <formula>$K$112&lt;0</formula>
    </cfRule>
  </conditionalFormatting>
  <conditionalFormatting sqref="M100:O101 N112:O112">
    <cfRule type="expression" dxfId="1627" priority="11">
      <formula>$N$112&gt;0</formula>
    </cfRule>
    <cfRule type="expression" dxfId="1626" priority="12">
      <formula>$N$112&lt;0</formula>
    </cfRule>
  </conditionalFormatting>
  <conditionalFormatting sqref="G2:I3">
    <cfRule type="expression" dxfId="162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2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2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2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2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2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1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1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1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1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44298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73"/>
      <c r="I9" s="274"/>
      <c r="J9" s="1" t="s">
        <v>28</v>
      </c>
      <c r="K9" s="281"/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128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123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265"/>
      <c r="R16" s="266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263"/>
      <c r="R17" s="264"/>
    </row>
    <row r="18" spans="1:18" ht="17.25" customHeight="1">
      <c r="A18" s="40" t="s">
        <v>195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263"/>
      <c r="R18" s="264"/>
    </row>
    <row r="19" spans="1:18" ht="17.25" customHeight="1">
      <c r="A19" s="40" t="s">
        <v>174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263"/>
      <c r="R19" s="264"/>
    </row>
    <row r="20" spans="1:18" ht="17.25" customHeight="1">
      <c r="A20" s="40" t="s">
        <v>138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263"/>
      <c r="R20" s="264"/>
    </row>
    <row r="21" spans="1:18" ht="17.25" customHeight="1">
      <c r="A21" s="41" t="s">
        <v>208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263"/>
      <c r="R21" s="264"/>
    </row>
    <row r="22" spans="1:18" ht="17.25" customHeight="1">
      <c r="A22" s="40" t="s">
        <v>147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263"/>
      <c r="R22" s="264"/>
    </row>
    <row r="23" spans="1:18" ht="17.25" customHeight="1">
      <c r="A23" s="40" t="s">
        <v>137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263"/>
      <c r="R23" s="264"/>
    </row>
    <row r="24" spans="1:18" ht="17.25" customHeight="1">
      <c r="A24" s="40" t="s">
        <v>163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263"/>
      <c r="R24" s="264"/>
    </row>
    <row r="25" spans="1:18" ht="17.25" customHeight="1">
      <c r="A25" s="40" t="s">
        <v>212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265"/>
      <c r="R25" s="266"/>
    </row>
    <row r="26" spans="1:18" ht="17.25" customHeight="1" thickBot="1">
      <c r="A26" s="42" t="s">
        <v>143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123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237"/>
      <c r="R33" s="238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235"/>
      <c r="R34" s="236"/>
    </row>
    <row r="35" spans="1:18" ht="17.25" customHeight="1">
      <c r="A35" s="11" t="s">
        <v>147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235"/>
      <c r="R35" s="236"/>
    </row>
    <row r="36" spans="1:18" ht="17.25" customHeight="1">
      <c r="A36" s="11" t="s">
        <v>144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235"/>
      <c r="R36" s="236"/>
    </row>
    <row r="37" spans="1:18" ht="17.25" customHeight="1">
      <c r="A37" s="11" t="s">
        <v>142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235"/>
      <c r="R37" s="236"/>
    </row>
    <row r="38" spans="1:18" ht="17.25" customHeight="1">
      <c r="A38" s="8" t="s">
        <v>122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235"/>
      <c r="R38" s="236"/>
    </row>
    <row r="39" spans="1:18" ht="17.25" customHeight="1">
      <c r="A39" s="11" t="s">
        <v>162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235"/>
      <c r="R39" s="236"/>
    </row>
    <row r="40" spans="1:18" ht="17.25" customHeight="1">
      <c r="A40" s="11" t="s">
        <v>134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235"/>
      <c r="R40" s="236"/>
    </row>
    <row r="41" spans="1:18" ht="17.25" customHeight="1">
      <c r="A41" s="11" t="s">
        <v>131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235"/>
      <c r="R41" s="236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237"/>
      <c r="R42" s="238"/>
    </row>
    <row r="43" spans="1:18" ht="17.25" customHeight="1" thickBot="1">
      <c r="A43" s="13" t="s">
        <v>135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123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237"/>
      <c r="R50" s="238"/>
    </row>
    <row r="51" spans="1:18" ht="17.25" customHeight="1">
      <c r="A51" s="9" t="s">
        <v>107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235"/>
      <c r="R51" s="236"/>
    </row>
    <row r="52" spans="1:18" ht="17.25" customHeight="1">
      <c r="A52" s="11" t="s">
        <v>157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235"/>
      <c r="R52" s="236"/>
    </row>
    <row r="53" spans="1:18" ht="17.25" customHeight="1">
      <c r="A53" s="11" t="s">
        <v>100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235"/>
      <c r="R53" s="236"/>
    </row>
    <row r="54" spans="1:18" ht="17.25" customHeight="1">
      <c r="A54" s="11" t="s">
        <v>154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235"/>
      <c r="R54" s="236"/>
    </row>
    <row r="55" spans="1:18" ht="17.25" customHeight="1">
      <c r="A55" s="8" t="s">
        <v>118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235"/>
      <c r="R55" s="236"/>
    </row>
    <row r="56" spans="1:18" ht="17.25" customHeight="1">
      <c r="A56" s="11" t="s">
        <v>132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235"/>
      <c r="R56" s="23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123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237"/>
      <c r="R67" s="238"/>
    </row>
    <row r="68" spans="1:18" ht="17.25" customHeight="1">
      <c r="A68" s="9" t="s">
        <v>171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235"/>
      <c r="R68" s="236"/>
    </row>
    <row r="69" spans="1:18" ht="17.25" customHeight="1">
      <c r="A69" s="11" t="s">
        <v>129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235"/>
      <c r="R69" s="236"/>
    </row>
    <row r="70" spans="1:18" ht="17.25" customHeight="1">
      <c r="A70" s="11" t="s">
        <v>174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235"/>
      <c r="R70" s="236"/>
    </row>
    <row r="71" spans="1:18" ht="17.25" customHeight="1">
      <c r="A71" s="11" t="s">
        <v>124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235"/>
      <c r="R71" s="236"/>
    </row>
    <row r="72" spans="1:18" ht="17.25" customHeight="1">
      <c r="A72" s="8" t="s">
        <v>121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235"/>
      <c r="R72" s="236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235"/>
      <c r="R73" s="236"/>
    </row>
    <row r="74" spans="1:18" ht="17.25" customHeight="1">
      <c r="A74" s="11" t="s">
        <v>115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235"/>
      <c r="R74" s="236"/>
    </row>
    <row r="75" spans="1:18" ht="17.25" customHeight="1">
      <c r="A75" s="11" t="s">
        <v>123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235"/>
      <c r="R75" s="236"/>
    </row>
    <row r="76" spans="1:18" ht="17.25" customHeight="1">
      <c r="A76" s="11" t="s">
        <v>156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237"/>
      <c r="R76" s="238"/>
    </row>
    <row r="77" spans="1:18" ht="17.25" customHeight="1" thickBot="1">
      <c r="A77" s="13" t="s">
        <v>125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123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237"/>
      <c r="R84" s="238"/>
    </row>
    <row r="85" spans="1:18" ht="17.25" customHeight="1">
      <c r="A85" s="9" t="s">
        <v>126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235"/>
      <c r="R85" s="236"/>
    </row>
    <row r="86" spans="1:18" ht="17.25" customHeight="1">
      <c r="A86" s="11" t="s">
        <v>149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235"/>
      <c r="R86" s="236"/>
    </row>
    <row r="87" spans="1:18" ht="17.25" customHeight="1">
      <c r="A87" s="11" t="s">
        <v>139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235"/>
      <c r="R87" s="236"/>
    </row>
    <row r="88" spans="1:18" ht="17.25" customHeight="1">
      <c r="A88" s="11" t="s">
        <v>137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235"/>
      <c r="R88" s="236"/>
    </row>
    <row r="89" spans="1:18" ht="17.25" customHeight="1">
      <c r="A89" s="8" t="s">
        <v>163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235"/>
      <c r="R89" s="236"/>
    </row>
    <row r="90" spans="1:18" ht="17.25" customHeight="1">
      <c r="A90" s="11" t="s">
        <v>212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235"/>
      <c r="R90" s="236"/>
    </row>
    <row r="91" spans="1:18" ht="17.25" customHeight="1">
      <c r="A91" s="11" t="s">
        <v>143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235"/>
      <c r="R91" s="236"/>
    </row>
    <row r="92" spans="1:18" ht="17.25" customHeight="1">
      <c r="A92" s="11" t="s">
        <v>117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235"/>
      <c r="R92" s="236"/>
    </row>
    <row r="93" spans="1:18" ht="17.25" customHeight="1">
      <c r="A93" s="11" t="s">
        <v>165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237"/>
      <c r="R93" s="238"/>
    </row>
    <row r="94" spans="1:18" ht="17.25" customHeight="1" thickBot="1">
      <c r="A94" s="13" t="s">
        <v>136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123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237"/>
      <c r="R101" s="238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235"/>
      <c r="R102" s="236"/>
    </row>
    <row r="103" spans="1:18" ht="17.25" customHeight="1">
      <c r="A103" s="11" t="s">
        <v>171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235"/>
      <c r="R103" s="236"/>
    </row>
    <row r="104" spans="1:18" ht="17.25" customHeight="1">
      <c r="A104" s="11" t="s">
        <v>129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235"/>
      <c r="R104" s="236"/>
    </row>
    <row r="105" spans="1:18" ht="17.25" customHeight="1">
      <c r="A105" s="11" t="s">
        <v>174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235"/>
      <c r="R105" s="236"/>
    </row>
    <row r="106" spans="1:18" ht="17.25" customHeight="1">
      <c r="A106" s="8" t="s">
        <v>138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235"/>
      <c r="R106" s="236"/>
    </row>
    <row r="107" spans="1:18" ht="17.25" customHeight="1">
      <c r="A107" s="11" t="s">
        <v>208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235"/>
      <c r="R107" s="236"/>
    </row>
    <row r="108" spans="1:18" ht="17.25" customHeight="1">
      <c r="A108" s="11" t="s">
        <v>147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235"/>
      <c r="R108" s="236"/>
    </row>
    <row r="109" spans="1:18" ht="17.25" customHeight="1">
      <c r="A109" s="11" t="s">
        <v>97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235"/>
      <c r="R109" s="236"/>
    </row>
    <row r="110" spans="1:18" ht="17.25" customHeight="1">
      <c r="A110" s="11" t="s">
        <v>108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237"/>
      <c r="R110" s="238"/>
    </row>
    <row r="111" spans="1:18" ht="17.25" customHeight="1" thickBot="1">
      <c r="A111" s="13" t="s">
        <v>144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239"/>
      <c r="R112" s="24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615" priority="89">
      <formula>$E$27&gt;0</formula>
    </cfRule>
    <cfRule type="expression" dxfId="1614" priority="90">
      <formula>$E$27&lt;0</formula>
    </cfRule>
  </conditionalFormatting>
  <conditionalFormatting sqref="G15:I16 H27:I27">
    <cfRule type="expression" dxfId="1613" priority="87">
      <formula>$H$27&gt;0</formula>
    </cfRule>
    <cfRule type="expression" dxfId="1612" priority="88">
      <formula>$H$27&lt;0</formula>
    </cfRule>
  </conditionalFormatting>
  <conditionalFormatting sqref="J15:L16 K27:L27">
    <cfRule type="expression" dxfId="1611" priority="85">
      <formula>$K$27&gt;0</formula>
    </cfRule>
    <cfRule type="expression" dxfId="1610" priority="86">
      <formula>$K$27&lt;0</formula>
    </cfRule>
  </conditionalFormatting>
  <conditionalFormatting sqref="M15:O16 N27:O27">
    <cfRule type="expression" dxfId="1609" priority="83">
      <formula>$N$27&gt;0</formula>
    </cfRule>
    <cfRule type="expression" dxfId="1608" priority="84">
      <formula>$N$27&lt;0</formula>
    </cfRule>
  </conditionalFormatting>
  <conditionalFormatting sqref="A17:O26 A34:O43">
    <cfRule type="expression" dxfId="1607" priority="91">
      <formula>AND($N17 &gt; 0, ISNUMBER($N17))</formula>
    </cfRule>
    <cfRule type="expression" dxfId="1606" priority="92">
      <formula>AND($N17 &lt; 0, ISNUMBER($N17))</formula>
    </cfRule>
    <cfRule type="expression" dxfId="1605" priority="93">
      <formula>AND($K17 &gt; 0, ISNUMBER($K17))</formula>
    </cfRule>
    <cfRule type="expression" dxfId="1604" priority="94">
      <formula>AND($K17 &lt; 0, ISNUMBER($K17))</formula>
    </cfRule>
    <cfRule type="expression" dxfId="1603" priority="95">
      <formula>AND($H17 &gt; 0, ISNUMBER($H17))</formula>
    </cfRule>
    <cfRule type="expression" dxfId="1602" priority="96">
      <formula>AND($H17 &lt; 0, ISNUMBER($H17))</formula>
    </cfRule>
    <cfRule type="expression" dxfId="1601" priority="97">
      <formula>AND($E17 &gt; 0, ISNUMBER($E17))</formula>
    </cfRule>
    <cfRule type="expression" dxfId="1600" priority="98">
      <formula>AND($E17 &lt; 0, ISNUMBER($E17))</formula>
    </cfRule>
  </conditionalFormatting>
  <conditionalFormatting sqref="D32:F33 E44:F44">
    <cfRule type="expression" dxfId="1599" priority="81">
      <formula>$E$44&gt;0</formula>
    </cfRule>
    <cfRule type="expression" dxfId="1598" priority="82">
      <formula>$E$44&lt;0</formula>
    </cfRule>
  </conditionalFormatting>
  <conditionalFormatting sqref="G32:I33 H44:I44">
    <cfRule type="expression" dxfId="1597" priority="79">
      <formula>$H$44&gt;0</formula>
    </cfRule>
    <cfRule type="expression" dxfId="1596" priority="80">
      <formula>$H$44&lt;0</formula>
    </cfRule>
  </conditionalFormatting>
  <conditionalFormatting sqref="J32:L33 K44:L44">
    <cfRule type="expression" dxfId="1595" priority="77">
      <formula>$K$44&gt;0</formula>
    </cfRule>
    <cfRule type="expression" dxfId="1594" priority="78">
      <formula>$K$44&lt;0</formula>
    </cfRule>
  </conditionalFormatting>
  <conditionalFormatting sqref="M32:O33 N44:O44">
    <cfRule type="expression" dxfId="1593" priority="75">
      <formula>$N$44&gt;0</formula>
    </cfRule>
    <cfRule type="expression" dxfId="1592" priority="76">
      <formula>$N$44&lt;0</formula>
    </cfRule>
  </conditionalFormatting>
  <conditionalFormatting sqref="A51:O60">
    <cfRule type="expression" dxfId="1591" priority="67">
      <formula>AND($N51 &gt; 0, ISNUMBER($N51))</formula>
    </cfRule>
    <cfRule type="expression" dxfId="1590" priority="68">
      <formula>AND($N51 &lt; 0, ISNUMBER($N51))</formula>
    </cfRule>
    <cfRule type="expression" dxfId="1589" priority="69">
      <formula>AND($K51 &gt; 0, ISNUMBER($K51))</formula>
    </cfRule>
    <cfRule type="expression" dxfId="1588" priority="70">
      <formula>AND($K51 &lt; 0, ISNUMBER($K51))</formula>
    </cfRule>
    <cfRule type="expression" dxfId="1587" priority="71">
      <formula>AND($H51 &gt; 0, ISNUMBER($H51))</formula>
    </cfRule>
    <cfRule type="expression" dxfId="1586" priority="72">
      <formula>AND($H51 &lt; 0, ISNUMBER($H51))</formula>
    </cfRule>
    <cfRule type="expression" dxfId="1585" priority="73">
      <formula>AND($E51 &gt; 0, ISNUMBER($E51))</formula>
    </cfRule>
    <cfRule type="expression" dxfId="1584" priority="74">
      <formula>AND($E51 &lt; 0, ISNUMBER($E51))</formula>
    </cfRule>
  </conditionalFormatting>
  <conditionalFormatting sqref="D49:F50 E61:F61">
    <cfRule type="expression" dxfId="1583" priority="65">
      <formula>$E$61&gt;0</formula>
    </cfRule>
    <cfRule type="expression" dxfId="1582" priority="66">
      <formula>$E$61&lt;0</formula>
    </cfRule>
  </conditionalFormatting>
  <conditionalFormatting sqref="G49:I50 H61:I61">
    <cfRule type="expression" dxfId="1581" priority="63">
      <formula>$H$61&gt;0</formula>
    </cfRule>
    <cfRule type="expression" dxfId="1580" priority="64">
      <formula>$H$61&lt;0</formula>
    </cfRule>
  </conditionalFormatting>
  <conditionalFormatting sqref="J49:L50 K61:L61">
    <cfRule type="expression" dxfId="1579" priority="61">
      <formula>$K$61&gt;0</formula>
    </cfRule>
    <cfRule type="expression" dxfId="1578" priority="62">
      <formula>$K$61&lt;0</formula>
    </cfRule>
  </conditionalFormatting>
  <conditionalFormatting sqref="M49:O50 N61:O61">
    <cfRule type="expression" dxfId="1577" priority="59">
      <formula>$N$61&gt;0</formula>
    </cfRule>
    <cfRule type="expression" dxfId="1576" priority="60">
      <formula>$N$61&lt;0</formula>
    </cfRule>
  </conditionalFormatting>
  <conditionalFormatting sqref="A68:O77">
    <cfRule type="expression" dxfId="1575" priority="51">
      <formula>AND($N68 &gt; 0, ISNUMBER($N68))</formula>
    </cfRule>
    <cfRule type="expression" dxfId="1574" priority="52">
      <formula>AND($N68 &lt; 0, ISNUMBER($N68))</formula>
    </cfRule>
    <cfRule type="expression" dxfId="1573" priority="53">
      <formula>AND($K68 &gt; 0, ISNUMBER($K68))</formula>
    </cfRule>
    <cfRule type="expression" dxfId="1572" priority="54">
      <formula>AND($K68 &lt; 0, ISNUMBER($K68))</formula>
    </cfRule>
    <cfRule type="expression" dxfId="1571" priority="55">
      <formula>AND($H68 &gt; 0, ISNUMBER($H68))</formula>
    </cfRule>
    <cfRule type="expression" dxfId="1570" priority="56">
      <formula>AND($H68 &lt; 0, ISNUMBER($H68))</formula>
    </cfRule>
    <cfRule type="expression" dxfId="1569" priority="57">
      <formula>AND($E68 &gt; 0, ISNUMBER($E68))</formula>
    </cfRule>
    <cfRule type="expression" dxfId="1568" priority="58">
      <formula>AND($E68 &lt; 0, ISNUMBER($E68))</formula>
    </cfRule>
  </conditionalFormatting>
  <conditionalFormatting sqref="D66:F67 E78:F78">
    <cfRule type="expression" dxfId="1567" priority="49">
      <formula>$E$78&gt;0</formula>
    </cfRule>
    <cfRule type="expression" dxfId="1566" priority="50">
      <formula>$E$78&lt;0</formula>
    </cfRule>
  </conditionalFormatting>
  <conditionalFormatting sqref="G66:I67 H78:I78">
    <cfRule type="expression" dxfId="1565" priority="47">
      <formula>$H$78&gt;0</formula>
    </cfRule>
    <cfRule type="expression" dxfId="1564" priority="48">
      <formula>$H$78&lt;0</formula>
    </cfRule>
  </conditionalFormatting>
  <conditionalFormatting sqref="J66:L67 K78:L78">
    <cfRule type="expression" dxfId="1563" priority="45">
      <formula>$K$78&gt;0</formula>
    </cfRule>
    <cfRule type="expression" dxfId="1562" priority="46">
      <formula>$K$78&lt;0</formula>
    </cfRule>
  </conditionalFormatting>
  <conditionalFormatting sqref="M66:O67 N78:O78">
    <cfRule type="expression" dxfId="1561" priority="43">
      <formula>$N$78&gt;0</formula>
    </cfRule>
    <cfRule type="expression" dxfId="1560" priority="44">
      <formula>$N$78&lt;0</formula>
    </cfRule>
  </conditionalFormatting>
  <conditionalFormatting sqref="A85:O94">
    <cfRule type="expression" dxfId="1559" priority="35">
      <formula>AND($N85 &gt; 0, ISNUMBER($N85))</formula>
    </cfRule>
    <cfRule type="expression" dxfId="1558" priority="36">
      <formula>AND($N85 &lt; 0, ISNUMBER($N85))</formula>
    </cfRule>
    <cfRule type="expression" dxfId="1557" priority="37">
      <formula>AND($K85 &gt; 0, ISNUMBER($K85))</formula>
    </cfRule>
    <cfRule type="expression" dxfId="1556" priority="38">
      <formula>AND($K85 &lt; 0, ISNUMBER($K85))</formula>
    </cfRule>
    <cfRule type="expression" dxfId="1555" priority="39">
      <formula>AND($H85 &gt; 0, ISNUMBER($H85))</formula>
    </cfRule>
    <cfRule type="expression" dxfId="1554" priority="40">
      <formula>AND($H85 &lt; 0, ISNUMBER($H85))</formula>
    </cfRule>
    <cfRule type="expression" dxfId="1553" priority="41">
      <formula>AND($E85 &gt; 0, ISNUMBER($E85))</formula>
    </cfRule>
    <cfRule type="expression" dxfId="1552" priority="42">
      <formula>AND($E85 &lt; 0, ISNUMBER($E85))</formula>
    </cfRule>
  </conditionalFormatting>
  <conditionalFormatting sqref="D83:F84 E95:F95">
    <cfRule type="expression" dxfId="1551" priority="33">
      <formula>$E$95&gt;0</formula>
    </cfRule>
    <cfRule type="expression" dxfId="1550" priority="34">
      <formula>$E$95&lt;0</formula>
    </cfRule>
  </conditionalFormatting>
  <conditionalFormatting sqref="G83:I84 H95:I95">
    <cfRule type="expression" dxfId="1549" priority="31">
      <formula>$H$95&gt;0</formula>
    </cfRule>
    <cfRule type="expression" dxfId="1548" priority="32">
      <formula>$H$95&lt;0</formula>
    </cfRule>
  </conditionalFormatting>
  <conditionalFormatting sqref="J83:L84 K95:L95">
    <cfRule type="expression" dxfId="1547" priority="29">
      <formula>$K$95&gt;0</formula>
    </cfRule>
    <cfRule type="expression" dxfId="1546" priority="30">
      <formula>$K$95&lt;0</formula>
    </cfRule>
  </conditionalFormatting>
  <conditionalFormatting sqref="M83:O84 N95:O95">
    <cfRule type="expression" dxfId="1545" priority="27">
      <formula>$N$95&gt;0</formula>
    </cfRule>
    <cfRule type="expression" dxfId="1544" priority="28">
      <formula>$N$95&lt;0</formula>
    </cfRule>
  </conditionalFormatting>
  <conditionalFormatting sqref="A102:O111">
    <cfRule type="expression" dxfId="1543" priority="19">
      <formula>AND($N102 &gt; 0, ISNUMBER($N102))</formula>
    </cfRule>
    <cfRule type="expression" dxfId="1542" priority="20">
      <formula>AND($N102 &lt; 0, ISNUMBER($N102))</formula>
    </cfRule>
    <cfRule type="expression" dxfId="1541" priority="21">
      <formula>AND($K102 &gt; 0, ISNUMBER($K102))</formula>
    </cfRule>
    <cfRule type="expression" dxfId="1540" priority="22">
      <formula>AND($K102 &lt; 0, ISNUMBER($K102))</formula>
    </cfRule>
    <cfRule type="expression" dxfId="1539" priority="23">
      <formula>AND($H102 &gt; 0, ISNUMBER($H102))</formula>
    </cfRule>
    <cfRule type="expression" dxfId="1538" priority="24">
      <formula>AND($H102 &lt; 0, ISNUMBER($H102))</formula>
    </cfRule>
    <cfRule type="expression" dxfId="1537" priority="25">
      <formula>AND($E102 &gt; 0, ISNUMBER($E102))</formula>
    </cfRule>
    <cfRule type="expression" dxfId="1536" priority="26">
      <formula>AND($E102 &lt; 0, ISNUMBER($E102))</formula>
    </cfRule>
  </conditionalFormatting>
  <conditionalFormatting sqref="D100:F101 E112:F112">
    <cfRule type="expression" dxfId="1535" priority="17">
      <formula>$E$112&gt;0</formula>
    </cfRule>
    <cfRule type="expression" dxfId="1534" priority="18">
      <formula>$E$112&lt;0</formula>
    </cfRule>
  </conditionalFormatting>
  <conditionalFormatting sqref="G100:I101 H112:I112">
    <cfRule type="expression" dxfId="1533" priority="15">
      <formula>$H$112&gt;0</formula>
    </cfRule>
    <cfRule type="expression" dxfId="1532" priority="16">
      <formula>$H$112&lt;0</formula>
    </cfRule>
  </conditionalFormatting>
  <conditionalFormatting sqref="J100:L101 K112:L112">
    <cfRule type="expression" dxfId="1531" priority="13">
      <formula>$K$112&gt;0</formula>
    </cfRule>
    <cfRule type="expression" dxfId="1530" priority="14">
      <formula>$K$112&lt;0</formula>
    </cfRule>
  </conditionalFormatting>
  <conditionalFormatting sqref="M100:O101 N112:O112">
    <cfRule type="expression" dxfId="1529" priority="11">
      <formula>$N$112&gt;0</formula>
    </cfRule>
    <cfRule type="expression" dxfId="1528" priority="12">
      <formula>$N$112&lt;0</formula>
    </cfRule>
  </conditionalFormatting>
  <conditionalFormatting sqref="G2:I3">
    <cfRule type="expression" dxfId="152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2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2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2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2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2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2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2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1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1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44299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73"/>
      <c r="I9" s="274"/>
      <c r="J9" s="1" t="s">
        <v>28</v>
      </c>
      <c r="K9" s="281" t="s">
        <v>217</v>
      </c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135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130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265"/>
      <c r="R16" s="266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263"/>
      <c r="R17" s="264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263"/>
      <c r="R18" s="264"/>
    </row>
    <row r="19" spans="1:18" ht="17.25" customHeight="1">
      <c r="A19" s="40" t="s">
        <v>209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263"/>
      <c r="R19" s="264"/>
    </row>
    <row r="20" spans="1:18" ht="17.25" customHeight="1">
      <c r="A20" s="40" t="s">
        <v>163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263"/>
      <c r="R20" s="264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263"/>
      <c r="R21" s="264"/>
    </row>
    <row r="22" spans="1:18" ht="17.25" customHeight="1">
      <c r="A22" s="40" t="s">
        <v>189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263"/>
      <c r="R22" s="264"/>
    </row>
    <row r="23" spans="1:18" ht="17.25" customHeight="1">
      <c r="A23" s="40" t="s">
        <v>137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263"/>
      <c r="R23" s="264"/>
    </row>
    <row r="24" spans="1:18" ht="17.25" customHeight="1">
      <c r="A24" s="40" t="s">
        <v>124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263"/>
      <c r="R24" s="264"/>
    </row>
    <row r="25" spans="1:18" ht="17.25" customHeight="1">
      <c r="A25" s="40" t="s">
        <v>195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265"/>
      <c r="R25" s="266"/>
    </row>
    <row r="26" spans="1:18" ht="17.25" customHeight="1" thickBot="1">
      <c r="A26" s="42" t="s">
        <v>218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130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237"/>
      <c r="R33" s="238"/>
    </row>
    <row r="34" spans="1:18" ht="17.25" customHeight="1">
      <c r="A34" s="9" t="s">
        <v>147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235"/>
      <c r="R34" s="236"/>
    </row>
    <row r="35" spans="1:18" ht="17.25" customHeight="1">
      <c r="A35" s="11" t="s">
        <v>142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235"/>
      <c r="R35" s="236"/>
    </row>
    <row r="36" spans="1:18" ht="17.25" customHeight="1">
      <c r="A36" s="11" t="s">
        <v>107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235"/>
      <c r="R36" s="236"/>
    </row>
    <row r="37" spans="1:18" ht="17.25" customHeight="1">
      <c r="A37" s="11" t="s">
        <v>162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235"/>
      <c r="R37" s="236"/>
    </row>
    <row r="38" spans="1:18" ht="17.25" customHeight="1">
      <c r="A38" s="8" t="s">
        <v>154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235"/>
      <c r="R38" s="236"/>
    </row>
    <row r="39" spans="1:18" ht="17.25" customHeight="1">
      <c r="A39" s="11" t="s">
        <v>135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235"/>
      <c r="R39" s="236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235"/>
      <c r="R40" s="236"/>
    </row>
    <row r="41" spans="1:18" ht="17.25" customHeight="1">
      <c r="A41" s="11" t="s">
        <v>100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235"/>
      <c r="R41" s="236"/>
    </row>
    <row r="42" spans="1:18" ht="17.25" customHeight="1">
      <c r="A42" s="11" t="s">
        <v>132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237"/>
      <c r="R42" s="238"/>
    </row>
    <row r="43" spans="1:18" ht="17.25" customHeight="1" thickBot="1">
      <c r="A43" s="13" t="s">
        <v>118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130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237"/>
      <c r="R50" s="238"/>
    </row>
    <row r="51" spans="1:18" ht="17.25" customHeight="1">
      <c r="A51" s="9" t="s">
        <v>134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235"/>
      <c r="R51" s="236"/>
    </row>
    <row r="52" spans="1:18" ht="17.25" customHeight="1">
      <c r="A52" s="11" t="s">
        <v>122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235"/>
      <c r="R52" s="236"/>
    </row>
    <row r="53" spans="1:18" ht="17.25" customHeight="1">
      <c r="A53" s="11" t="s">
        <v>144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235"/>
      <c r="R53" s="236"/>
    </row>
    <row r="54" spans="1:18" ht="17.25" customHeight="1">
      <c r="A54" s="11" t="s">
        <v>157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235"/>
      <c r="R54" s="236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235"/>
      <c r="R55" s="236"/>
    </row>
    <row r="56" spans="1:18" ht="17.25" customHeight="1">
      <c r="A56" s="11" t="s">
        <v>131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235"/>
      <c r="R56" s="23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130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237"/>
      <c r="R67" s="238"/>
    </row>
    <row r="68" spans="1:18" ht="17.25" customHeight="1">
      <c r="A68" s="9" t="s">
        <v>163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235"/>
      <c r="R68" s="236"/>
    </row>
    <row r="69" spans="1:18" ht="17.25" customHeight="1">
      <c r="A69" s="11" t="s">
        <v>137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235"/>
      <c r="R69" s="236"/>
    </row>
    <row r="70" spans="1:18" ht="17.25" customHeight="1">
      <c r="A70" s="11" t="s">
        <v>124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235"/>
      <c r="R70" s="236"/>
    </row>
    <row r="71" spans="1:18" ht="17.25" customHeight="1">
      <c r="A71" s="11" t="s">
        <v>130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235"/>
      <c r="R71" s="236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235"/>
      <c r="R72" s="236"/>
    </row>
    <row r="73" spans="1:18" ht="17.25" customHeight="1">
      <c r="A73" s="11" t="s">
        <v>126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235"/>
      <c r="R73" s="236"/>
    </row>
    <row r="74" spans="1:18" ht="17.25" customHeight="1">
      <c r="A74" s="11" t="s">
        <v>116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235"/>
      <c r="R74" s="236"/>
    </row>
    <row r="75" spans="1:18" ht="17.25" customHeight="1">
      <c r="A75" s="11" t="s">
        <v>145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235"/>
      <c r="R75" s="236"/>
    </row>
    <row r="76" spans="1:18" ht="17.25" customHeight="1">
      <c r="A76" s="11" t="s">
        <v>123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237"/>
      <c r="R76" s="238"/>
    </row>
    <row r="77" spans="1:18" ht="17.25" customHeight="1" thickBot="1">
      <c r="A77" s="13" t="s">
        <v>128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130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237"/>
      <c r="R84" s="238"/>
    </row>
    <row r="85" spans="1:18" ht="17.25" customHeight="1">
      <c r="A85" s="9" t="s">
        <v>121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235"/>
      <c r="R85" s="236"/>
    </row>
    <row r="86" spans="1:18" ht="17.25" customHeight="1">
      <c r="A86" s="11" t="s">
        <v>171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235"/>
      <c r="R86" s="236"/>
    </row>
    <row r="87" spans="1:18" ht="17.25" customHeight="1">
      <c r="A87" s="11" t="s">
        <v>133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235"/>
      <c r="R87" s="236"/>
    </row>
    <row r="88" spans="1:18" ht="17.25" customHeight="1">
      <c r="A88" s="11" t="s">
        <v>129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235"/>
      <c r="R88" s="236"/>
    </row>
    <row r="89" spans="1:18" ht="17.25" customHeight="1">
      <c r="A89" s="8" t="s">
        <v>117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235"/>
      <c r="R89" s="236"/>
    </row>
    <row r="90" spans="1:18" ht="17.25" customHeight="1">
      <c r="A90" s="11" t="s">
        <v>139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235"/>
      <c r="R90" s="236"/>
    </row>
    <row r="91" spans="1:18" ht="17.25" customHeight="1">
      <c r="A91" s="11" t="s">
        <v>141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235"/>
      <c r="R91" s="236"/>
    </row>
    <row r="92" spans="1:18" ht="17.25" customHeight="1">
      <c r="A92" s="11" t="s">
        <v>109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235"/>
      <c r="R92" s="236"/>
    </row>
    <row r="93" spans="1:18" ht="17.25" customHeight="1">
      <c r="A93" s="11" t="s">
        <v>110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237"/>
      <c r="R93" s="238"/>
    </row>
    <row r="94" spans="1:18" ht="17.25" customHeight="1" thickBot="1">
      <c r="A94" s="13" t="s">
        <v>165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130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237"/>
      <c r="R101" s="238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235"/>
      <c r="R102" s="236"/>
    </row>
    <row r="103" spans="1:18" ht="17.25" customHeight="1">
      <c r="A103" s="11" t="s">
        <v>106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235"/>
      <c r="R103" s="236"/>
    </row>
    <row r="104" spans="1:18" ht="17.25" customHeight="1">
      <c r="A104" s="11" t="s">
        <v>191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235"/>
      <c r="R104" s="236"/>
    </row>
    <row r="105" spans="1:18" ht="17.25" customHeight="1">
      <c r="A105" s="11" t="s">
        <v>190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235"/>
      <c r="R105" s="236"/>
    </row>
    <row r="106" spans="1:18" ht="17.25" customHeight="1">
      <c r="A106" s="8" t="s">
        <v>209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235"/>
      <c r="R106" s="236"/>
    </row>
    <row r="107" spans="1:18" ht="17.25" customHeight="1">
      <c r="A107" s="11" t="s">
        <v>163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235"/>
      <c r="R107" s="236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235"/>
      <c r="R108" s="236"/>
    </row>
    <row r="109" spans="1:18" ht="17.25" customHeight="1">
      <c r="A109" s="11" t="s">
        <v>189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235"/>
      <c r="R109" s="236"/>
    </row>
    <row r="110" spans="1:18" ht="17.25" customHeight="1">
      <c r="A110" s="11" t="s">
        <v>137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237"/>
      <c r="R110" s="238"/>
    </row>
    <row r="111" spans="1:18" ht="17.25" customHeight="1" thickBot="1">
      <c r="A111" s="13" t="s">
        <v>124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239"/>
      <c r="R112" s="24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517" priority="89">
      <formula>$E$27&gt;0</formula>
    </cfRule>
    <cfRule type="expression" dxfId="1516" priority="90">
      <formula>$E$27&lt;0</formula>
    </cfRule>
  </conditionalFormatting>
  <conditionalFormatting sqref="G15:I16 H27:I27">
    <cfRule type="expression" dxfId="1515" priority="87">
      <formula>$H$27&gt;0</formula>
    </cfRule>
    <cfRule type="expression" dxfId="1514" priority="88">
      <formula>$H$27&lt;0</formula>
    </cfRule>
  </conditionalFormatting>
  <conditionalFormatting sqref="J15:L16 K27:L27">
    <cfRule type="expression" dxfId="1513" priority="85">
      <formula>$K$27&gt;0</formula>
    </cfRule>
    <cfRule type="expression" dxfId="1512" priority="86">
      <formula>$K$27&lt;0</formula>
    </cfRule>
  </conditionalFormatting>
  <conditionalFormatting sqref="M15:O16 N27:O27">
    <cfRule type="expression" dxfId="1511" priority="83">
      <formula>$N$27&gt;0</formula>
    </cfRule>
    <cfRule type="expression" dxfId="1510" priority="84">
      <formula>$N$27&lt;0</formula>
    </cfRule>
  </conditionalFormatting>
  <conditionalFormatting sqref="A17:O26 A34:O43">
    <cfRule type="expression" dxfId="1509" priority="91">
      <formula>AND($N17 &gt; 0, ISNUMBER($N17))</formula>
    </cfRule>
    <cfRule type="expression" dxfId="1508" priority="92">
      <formula>AND($N17 &lt; 0, ISNUMBER($N17))</formula>
    </cfRule>
    <cfRule type="expression" dxfId="1507" priority="93">
      <formula>AND($K17 &gt; 0, ISNUMBER($K17))</formula>
    </cfRule>
    <cfRule type="expression" dxfId="1506" priority="94">
      <formula>AND($K17 &lt; 0, ISNUMBER($K17))</formula>
    </cfRule>
    <cfRule type="expression" dxfId="1505" priority="95">
      <formula>AND($H17 &gt; 0, ISNUMBER($H17))</formula>
    </cfRule>
    <cfRule type="expression" dxfId="1504" priority="96">
      <formula>AND($H17 &lt; 0, ISNUMBER($H17))</formula>
    </cfRule>
    <cfRule type="expression" dxfId="1503" priority="97">
      <formula>AND($E17 &gt; 0, ISNUMBER($E17))</formula>
    </cfRule>
    <cfRule type="expression" dxfId="1502" priority="98">
      <formula>AND($E17 &lt; 0, ISNUMBER($E17))</formula>
    </cfRule>
  </conditionalFormatting>
  <conditionalFormatting sqref="D32:F33 E44:F44">
    <cfRule type="expression" dxfId="1501" priority="81">
      <formula>$E$44&gt;0</formula>
    </cfRule>
    <cfRule type="expression" dxfId="1500" priority="82">
      <formula>$E$44&lt;0</formula>
    </cfRule>
  </conditionalFormatting>
  <conditionalFormatting sqref="G32:I33 H44:I44">
    <cfRule type="expression" dxfId="1499" priority="79">
      <formula>$H$44&gt;0</formula>
    </cfRule>
    <cfRule type="expression" dxfId="1498" priority="80">
      <formula>$H$44&lt;0</formula>
    </cfRule>
  </conditionalFormatting>
  <conditionalFormatting sqref="J32:L33 K44:L44">
    <cfRule type="expression" dxfId="1497" priority="77">
      <formula>$K$44&gt;0</formula>
    </cfRule>
    <cfRule type="expression" dxfId="1496" priority="78">
      <formula>$K$44&lt;0</formula>
    </cfRule>
  </conditionalFormatting>
  <conditionalFormatting sqref="M32:O33 N44:O44">
    <cfRule type="expression" dxfId="1495" priority="75">
      <formula>$N$44&gt;0</formula>
    </cfRule>
    <cfRule type="expression" dxfId="1494" priority="76">
      <formula>$N$44&lt;0</formula>
    </cfRule>
  </conditionalFormatting>
  <conditionalFormatting sqref="A51:O60">
    <cfRule type="expression" dxfId="1493" priority="67">
      <formula>AND($N51 &gt; 0, ISNUMBER($N51))</formula>
    </cfRule>
    <cfRule type="expression" dxfId="1492" priority="68">
      <formula>AND($N51 &lt; 0, ISNUMBER($N51))</formula>
    </cfRule>
    <cfRule type="expression" dxfId="1491" priority="69">
      <formula>AND($K51 &gt; 0, ISNUMBER($K51))</formula>
    </cfRule>
    <cfRule type="expression" dxfId="1490" priority="70">
      <formula>AND($K51 &lt; 0, ISNUMBER($K51))</formula>
    </cfRule>
    <cfRule type="expression" dxfId="1489" priority="71">
      <formula>AND($H51 &gt; 0, ISNUMBER($H51))</formula>
    </cfRule>
    <cfRule type="expression" dxfId="1488" priority="72">
      <formula>AND($H51 &lt; 0, ISNUMBER($H51))</formula>
    </cfRule>
    <cfRule type="expression" dxfId="1487" priority="73">
      <formula>AND($E51 &gt; 0, ISNUMBER($E51))</formula>
    </cfRule>
    <cfRule type="expression" dxfId="1486" priority="74">
      <formula>AND($E51 &lt; 0, ISNUMBER($E51))</formula>
    </cfRule>
  </conditionalFormatting>
  <conditionalFormatting sqref="D49:F50 E61:F61">
    <cfRule type="expression" dxfId="1485" priority="65">
      <formula>$E$61&gt;0</formula>
    </cfRule>
    <cfRule type="expression" dxfId="1484" priority="66">
      <formula>$E$61&lt;0</formula>
    </cfRule>
  </conditionalFormatting>
  <conditionalFormatting sqref="G49:I50 H61:I61">
    <cfRule type="expression" dxfId="1483" priority="63">
      <formula>$H$61&gt;0</formula>
    </cfRule>
    <cfRule type="expression" dxfId="1482" priority="64">
      <formula>$H$61&lt;0</formula>
    </cfRule>
  </conditionalFormatting>
  <conditionalFormatting sqref="J49:L50 K61:L61">
    <cfRule type="expression" dxfId="1481" priority="61">
      <formula>$K$61&gt;0</formula>
    </cfRule>
    <cfRule type="expression" dxfId="1480" priority="62">
      <formula>$K$61&lt;0</formula>
    </cfRule>
  </conditionalFormatting>
  <conditionalFormatting sqref="M49:O50 N61:O61">
    <cfRule type="expression" dxfId="1479" priority="59">
      <formula>$N$61&gt;0</formula>
    </cfRule>
    <cfRule type="expression" dxfId="1478" priority="60">
      <formula>$N$61&lt;0</formula>
    </cfRule>
  </conditionalFormatting>
  <conditionalFormatting sqref="A68:O77">
    <cfRule type="expression" dxfId="1477" priority="51">
      <formula>AND($N68 &gt; 0, ISNUMBER($N68))</formula>
    </cfRule>
    <cfRule type="expression" dxfId="1476" priority="52">
      <formula>AND($N68 &lt; 0, ISNUMBER($N68))</formula>
    </cfRule>
    <cfRule type="expression" dxfId="1475" priority="53">
      <formula>AND($K68 &gt; 0, ISNUMBER($K68))</formula>
    </cfRule>
    <cfRule type="expression" dxfId="1474" priority="54">
      <formula>AND($K68 &lt; 0, ISNUMBER($K68))</formula>
    </cfRule>
    <cfRule type="expression" dxfId="1473" priority="55">
      <formula>AND($H68 &gt; 0, ISNUMBER($H68))</formula>
    </cfRule>
    <cfRule type="expression" dxfId="1472" priority="56">
      <formula>AND($H68 &lt; 0, ISNUMBER($H68))</formula>
    </cfRule>
    <cfRule type="expression" dxfId="1471" priority="57">
      <formula>AND($E68 &gt; 0, ISNUMBER($E68))</formula>
    </cfRule>
    <cfRule type="expression" dxfId="1470" priority="58">
      <formula>AND($E68 &lt; 0, ISNUMBER($E68))</formula>
    </cfRule>
  </conditionalFormatting>
  <conditionalFormatting sqref="D66:F67 E78:F78">
    <cfRule type="expression" dxfId="1469" priority="49">
      <formula>$E$78&gt;0</formula>
    </cfRule>
    <cfRule type="expression" dxfId="1468" priority="50">
      <formula>$E$78&lt;0</formula>
    </cfRule>
  </conditionalFormatting>
  <conditionalFormatting sqref="G66:I67 H78:I78">
    <cfRule type="expression" dxfId="1467" priority="47">
      <formula>$H$78&gt;0</formula>
    </cfRule>
    <cfRule type="expression" dxfId="1466" priority="48">
      <formula>$H$78&lt;0</formula>
    </cfRule>
  </conditionalFormatting>
  <conditionalFormatting sqref="J66:L67 K78:L78">
    <cfRule type="expression" dxfId="1465" priority="45">
      <formula>$K$78&gt;0</formula>
    </cfRule>
    <cfRule type="expression" dxfId="1464" priority="46">
      <formula>$K$78&lt;0</formula>
    </cfRule>
  </conditionalFormatting>
  <conditionalFormatting sqref="M66:O67 N78:O78">
    <cfRule type="expression" dxfId="1463" priority="43">
      <formula>$N$78&gt;0</formula>
    </cfRule>
    <cfRule type="expression" dxfId="1462" priority="44">
      <formula>$N$78&lt;0</formula>
    </cfRule>
  </conditionalFormatting>
  <conditionalFormatting sqref="A85:O94">
    <cfRule type="expression" dxfId="1461" priority="35">
      <formula>AND($N85 &gt; 0, ISNUMBER($N85))</formula>
    </cfRule>
    <cfRule type="expression" dxfId="1460" priority="36">
      <formula>AND($N85 &lt; 0, ISNUMBER($N85))</formula>
    </cfRule>
    <cfRule type="expression" dxfId="1459" priority="37">
      <formula>AND($K85 &gt; 0, ISNUMBER($K85))</formula>
    </cfRule>
    <cfRule type="expression" dxfId="1458" priority="38">
      <formula>AND($K85 &lt; 0, ISNUMBER($K85))</formula>
    </cfRule>
    <cfRule type="expression" dxfId="1457" priority="39">
      <formula>AND($H85 &gt; 0, ISNUMBER($H85))</formula>
    </cfRule>
    <cfRule type="expression" dxfId="1456" priority="40">
      <formula>AND($H85 &lt; 0, ISNUMBER($H85))</formula>
    </cfRule>
    <cfRule type="expression" dxfId="1455" priority="41">
      <formula>AND($E85 &gt; 0, ISNUMBER($E85))</formula>
    </cfRule>
    <cfRule type="expression" dxfId="1454" priority="42">
      <formula>AND($E85 &lt; 0, ISNUMBER($E85))</formula>
    </cfRule>
  </conditionalFormatting>
  <conditionalFormatting sqref="D83:F84 E95:F95">
    <cfRule type="expression" dxfId="1453" priority="33">
      <formula>$E$95&gt;0</formula>
    </cfRule>
    <cfRule type="expression" dxfId="1452" priority="34">
      <formula>$E$95&lt;0</formula>
    </cfRule>
  </conditionalFormatting>
  <conditionalFormatting sqref="G83:I84 H95:I95">
    <cfRule type="expression" dxfId="1451" priority="31">
      <formula>$H$95&gt;0</formula>
    </cfRule>
    <cfRule type="expression" dxfId="1450" priority="32">
      <formula>$H$95&lt;0</formula>
    </cfRule>
  </conditionalFormatting>
  <conditionalFormatting sqref="J83:L84 K95:L95">
    <cfRule type="expression" dxfId="1449" priority="29">
      <formula>$K$95&gt;0</formula>
    </cfRule>
    <cfRule type="expression" dxfId="1448" priority="30">
      <formula>$K$95&lt;0</formula>
    </cfRule>
  </conditionalFormatting>
  <conditionalFormatting sqref="M83:O84 N95:O95">
    <cfRule type="expression" dxfId="1447" priority="27">
      <formula>$N$95&gt;0</formula>
    </cfRule>
    <cfRule type="expression" dxfId="1446" priority="28">
      <formula>$N$95&lt;0</formula>
    </cfRule>
  </conditionalFormatting>
  <conditionalFormatting sqref="A102:O111">
    <cfRule type="expression" dxfId="1445" priority="19">
      <formula>AND($N102 &gt; 0, ISNUMBER($N102))</formula>
    </cfRule>
    <cfRule type="expression" dxfId="1444" priority="20">
      <formula>AND($N102 &lt; 0, ISNUMBER($N102))</formula>
    </cfRule>
    <cfRule type="expression" dxfId="1443" priority="21">
      <formula>AND($K102 &gt; 0, ISNUMBER($K102))</formula>
    </cfRule>
    <cfRule type="expression" dxfId="1442" priority="22">
      <formula>AND($K102 &lt; 0, ISNUMBER($K102))</formula>
    </cfRule>
    <cfRule type="expression" dxfId="1441" priority="23">
      <formula>AND($H102 &gt; 0, ISNUMBER($H102))</formula>
    </cfRule>
    <cfRule type="expression" dxfId="1440" priority="24">
      <formula>AND($H102 &lt; 0, ISNUMBER($H102))</formula>
    </cfRule>
    <cfRule type="expression" dxfId="1439" priority="25">
      <formula>AND($E102 &gt; 0, ISNUMBER($E102))</formula>
    </cfRule>
    <cfRule type="expression" dxfId="1438" priority="26">
      <formula>AND($E102 &lt; 0, ISNUMBER($E102))</formula>
    </cfRule>
  </conditionalFormatting>
  <conditionalFormatting sqref="D100:F101 E112:F112">
    <cfRule type="expression" dxfId="1437" priority="17">
      <formula>$E$112&gt;0</formula>
    </cfRule>
    <cfRule type="expression" dxfId="1436" priority="18">
      <formula>$E$112&lt;0</formula>
    </cfRule>
  </conditionalFormatting>
  <conditionalFormatting sqref="G100:I101 H112:I112">
    <cfRule type="expression" dxfId="1435" priority="15">
      <formula>$H$112&gt;0</formula>
    </cfRule>
    <cfRule type="expression" dxfId="1434" priority="16">
      <formula>$H$112&lt;0</formula>
    </cfRule>
  </conditionalFormatting>
  <conditionalFormatting sqref="J100:L101 K112:L112">
    <cfRule type="expression" dxfId="1433" priority="13">
      <formula>$K$112&gt;0</formula>
    </cfRule>
    <cfRule type="expression" dxfId="1432" priority="14">
      <formula>$K$112&lt;0</formula>
    </cfRule>
  </conditionalFormatting>
  <conditionalFormatting sqref="M100:O101 N112:O112">
    <cfRule type="expression" dxfId="1431" priority="11">
      <formula>$N$112&gt;0</formula>
    </cfRule>
    <cfRule type="expression" dxfId="1430" priority="12">
      <formula>$N$112&lt;0</formula>
    </cfRule>
  </conditionalFormatting>
  <conditionalFormatting sqref="G2:I3">
    <cfRule type="expression" dxfId="142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2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2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2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2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2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2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2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2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2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44300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73"/>
      <c r="I9" s="274"/>
      <c r="J9" s="1" t="s">
        <v>28</v>
      </c>
      <c r="K9" s="281" t="s">
        <v>217</v>
      </c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142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137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265"/>
      <c r="R16" s="266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263"/>
      <c r="R17" s="264"/>
    </row>
    <row r="18" spans="1:18" ht="17.25" customHeight="1">
      <c r="A18" s="40" t="s">
        <v>205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263"/>
      <c r="R18" s="264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263"/>
      <c r="R19" s="264"/>
    </row>
    <row r="20" spans="1:18" ht="17.25" customHeight="1">
      <c r="A20" s="40" t="s">
        <v>221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263"/>
      <c r="R20" s="264"/>
    </row>
    <row r="21" spans="1:18" ht="17.25" customHeight="1">
      <c r="A21" s="41" t="s">
        <v>189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263"/>
      <c r="R21" s="264"/>
    </row>
    <row r="22" spans="1:18" ht="17.25" customHeight="1">
      <c r="A22" s="40" t="s">
        <v>163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263"/>
      <c r="R22" s="264"/>
    </row>
    <row r="23" spans="1:18" ht="17.25" customHeight="1">
      <c r="A23" s="40" t="s">
        <v>220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263"/>
      <c r="R23" s="264"/>
    </row>
    <row r="24" spans="1:18" ht="17.25" customHeight="1">
      <c r="A24" s="40" t="s">
        <v>125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263"/>
      <c r="R24" s="264"/>
    </row>
    <row r="25" spans="1:18" ht="17.25" customHeight="1">
      <c r="A25" s="40" t="s">
        <v>225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265"/>
      <c r="R25" s="266"/>
    </row>
    <row r="26" spans="1:18" ht="17.25" customHeight="1" thickBot="1">
      <c r="A26" s="42" t="s">
        <v>196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137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237"/>
      <c r="R33" s="238"/>
    </row>
    <row r="34" spans="1:18" ht="17.25" customHeight="1">
      <c r="A34" s="9" t="s">
        <v>135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235"/>
      <c r="R34" s="236"/>
    </row>
    <row r="35" spans="1:18" ht="17.25" customHeight="1">
      <c r="A35" s="11" t="s">
        <v>154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235"/>
      <c r="R35" s="236"/>
    </row>
    <row r="36" spans="1:18" ht="17.25" customHeight="1">
      <c r="A36" s="11" t="s">
        <v>162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235"/>
      <c r="R36" s="236"/>
    </row>
    <row r="37" spans="1:18" ht="17.25" customHeight="1">
      <c r="A37" s="11" t="s">
        <v>118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235"/>
      <c r="R37" s="236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235"/>
      <c r="R38" s="236"/>
    </row>
    <row r="39" spans="1:18" ht="17.25" customHeight="1">
      <c r="A39" s="11" t="s">
        <v>100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235"/>
      <c r="R39" s="236"/>
    </row>
    <row r="40" spans="1:18" ht="17.25" customHeight="1">
      <c r="A40" s="11" t="s">
        <v>132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235"/>
      <c r="R40" s="236"/>
    </row>
    <row r="41" spans="1:18" ht="17.25" customHeight="1">
      <c r="A41" s="11" t="s">
        <v>142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235"/>
      <c r="R41" s="236"/>
    </row>
    <row r="42" spans="1:18" ht="17.25" customHeight="1">
      <c r="A42" s="11" t="s">
        <v>107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237"/>
      <c r="R42" s="238"/>
    </row>
    <row r="43" spans="1:18" ht="17.25" customHeight="1" thickBot="1">
      <c r="A43" s="13" t="s">
        <v>147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137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237"/>
      <c r="R50" s="238"/>
    </row>
    <row r="51" spans="1:18" ht="17.25" customHeight="1">
      <c r="A51" s="9" t="s">
        <v>122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235"/>
      <c r="R51" s="236"/>
    </row>
    <row r="52" spans="1:18" ht="17.25" customHeight="1">
      <c r="A52" s="11" t="s">
        <v>157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235"/>
      <c r="R52" s="236"/>
    </row>
    <row r="53" spans="1:18" ht="17.25" customHeight="1">
      <c r="A53" s="11" t="s">
        <v>131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235"/>
      <c r="R53" s="236"/>
    </row>
    <row r="54" spans="1:18" ht="17.25" customHeight="1">
      <c r="A54" s="11" t="s">
        <v>134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235"/>
      <c r="R54" s="236"/>
    </row>
    <row r="55" spans="1:18" ht="17.25" customHeight="1">
      <c r="A55" s="8" t="s">
        <v>144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235"/>
      <c r="R55" s="236"/>
    </row>
    <row r="56" spans="1:18" ht="17.25" customHeight="1">
      <c r="A56" s="11" t="s">
        <v>222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235"/>
      <c r="R56" s="23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137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237"/>
      <c r="R67" s="238"/>
    </row>
    <row r="68" spans="1:18" ht="17.25" customHeight="1">
      <c r="A68" s="9" t="s">
        <v>167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235"/>
      <c r="R68" s="236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235"/>
      <c r="R69" s="236"/>
    </row>
    <row r="70" spans="1:18" ht="17.25" customHeight="1">
      <c r="A70" s="11" t="s">
        <v>163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235"/>
      <c r="R70" s="236"/>
    </row>
    <row r="71" spans="1:18" ht="17.25" customHeight="1">
      <c r="A71" s="11" t="s">
        <v>125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235"/>
      <c r="R71" s="236"/>
    </row>
    <row r="72" spans="1:18" ht="17.25" customHeight="1">
      <c r="A72" s="8" t="s">
        <v>165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235"/>
      <c r="R72" s="236"/>
    </row>
    <row r="73" spans="1:18" ht="17.25" customHeight="1">
      <c r="A73" s="11" t="s">
        <v>171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235"/>
      <c r="R73" s="236"/>
    </row>
    <row r="74" spans="1:18" ht="17.25" customHeight="1">
      <c r="A74" s="11" t="s">
        <v>115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235"/>
      <c r="R74" s="236"/>
    </row>
    <row r="75" spans="1:18" ht="17.25" customHeight="1">
      <c r="A75" s="11" t="s">
        <v>212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235"/>
      <c r="R75" s="236"/>
    </row>
    <row r="76" spans="1:18" ht="17.25" customHeight="1">
      <c r="A76" s="11" t="s">
        <v>149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237"/>
      <c r="R76" s="238"/>
    </row>
    <row r="77" spans="1:18" ht="17.25" customHeight="1" thickBot="1">
      <c r="A77" s="13" t="s">
        <v>116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137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237"/>
      <c r="R84" s="238"/>
    </row>
    <row r="85" spans="1:18" ht="17.25" customHeight="1">
      <c r="A85" s="9" t="s">
        <v>112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235"/>
      <c r="R85" s="236"/>
    </row>
    <row r="86" spans="1:18" ht="17.25" customHeight="1">
      <c r="A86" s="11" t="s">
        <v>170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235"/>
      <c r="R86" s="236"/>
    </row>
    <row r="87" spans="1:18" ht="17.25" customHeight="1">
      <c r="A87" s="11" t="s">
        <v>137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235"/>
      <c r="R87" s="236"/>
    </row>
    <row r="88" spans="1:18" ht="17.25" customHeight="1">
      <c r="A88" s="11" t="s">
        <v>143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235"/>
      <c r="R88" s="236"/>
    </row>
    <row r="89" spans="1:18" ht="17.25" customHeight="1">
      <c r="A89" s="8" t="s">
        <v>110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235"/>
      <c r="R89" s="236"/>
    </row>
    <row r="90" spans="1:18" ht="17.25" customHeight="1">
      <c r="A90" s="11" t="s">
        <v>136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235"/>
      <c r="R90" s="236"/>
    </row>
    <row r="91" spans="1:18" ht="17.25" customHeight="1">
      <c r="A91" s="11" t="s">
        <v>174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235"/>
      <c r="R91" s="236"/>
    </row>
    <row r="92" spans="1:18" ht="17.25" customHeight="1">
      <c r="A92" s="11" t="s">
        <v>104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235"/>
      <c r="R92" s="236"/>
    </row>
    <row r="93" spans="1:18" ht="17.25" customHeight="1">
      <c r="A93" s="11" t="s">
        <v>129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237"/>
      <c r="R93" s="238"/>
    </row>
    <row r="94" spans="1:18" ht="17.25" customHeight="1" thickBot="1">
      <c r="A94" s="13" t="s">
        <v>103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137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237"/>
      <c r="R101" s="238"/>
    </row>
    <row r="102" spans="1:18" ht="17.25" customHeight="1">
      <c r="A102" s="9" t="s">
        <v>135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235"/>
      <c r="R102" s="236"/>
    </row>
    <row r="103" spans="1:18" ht="17.25" customHeight="1">
      <c r="A103" s="11" t="s">
        <v>167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235"/>
      <c r="R103" s="236"/>
    </row>
    <row r="104" spans="1:18" ht="17.25" customHeight="1">
      <c r="A104" s="11" t="s">
        <v>191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235"/>
      <c r="R104" s="236"/>
    </row>
    <row r="105" spans="1:18" ht="17.25" customHeight="1">
      <c r="A105" s="11" t="s">
        <v>205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235"/>
      <c r="R105" s="236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235"/>
      <c r="R106" s="236"/>
    </row>
    <row r="107" spans="1:18" ht="17.25" customHeight="1">
      <c r="A107" s="11" t="s">
        <v>221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235"/>
      <c r="R107" s="236"/>
    </row>
    <row r="108" spans="1:18" ht="17.25" customHeight="1">
      <c r="A108" s="11" t="s">
        <v>189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235"/>
      <c r="R108" s="236"/>
    </row>
    <row r="109" spans="1:18" ht="17.25" customHeight="1">
      <c r="A109" s="11" t="s">
        <v>163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235"/>
      <c r="R109" s="236"/>
    </row>
    <row r="110" spans="1:18" ht="17.25" customHeight="1">
      <c r="A110" s="11" t="s">
        <v>220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237"/>
      <c r="R110" s="238"/>
    </row>
    <row r="111" spans="1:18" ht="17.25" customHeight="1" thickBot="1">
      <c r="A111" s="13" t="s">
        <v>125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239"/>
      <c r="R112" s="24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419" priority="89">
      <formula>$E$27&gt;0</formula>
    </cfRule>
    <cfRule type="expression" dxfId="1418" priority="90">
      <formula>$E$27&lt;0</formula>
    </cfRule>
  </conditionalFormatting>
  <conditionalFormatting sqref="G15:I16 H27:I27">
    <cfRule type="expression" dxfId="1417" priority="87">
      <formula>$H$27&gt;0</formula>
    </cfRule>
    <cfRule type="expression" dxfId="1416" priority="88">
      <formula>$H$27&lt;0</formula>
    </cfRule>
  </conditionalFormatting>
  <conditionalFormatting sqref="J15:L16 K27:L27">
    <cfRule type="expression" dxfId="1415" priority="85">
      <formula>$K$27&gt;0</formula>
    </cfRule>
    <cfRule type="expression" dxfId="1414" priority="86">
      <formula>$K$27&lt;0</formula>
    </cfRule>
  </conditionalFormatting>
  <conditionalFormatting sqref="M15:O16 N27:O27">
    <cfRule type="expression" dxfId="1413" priority="83">
      <formula>$N$27&gt;0</formula>
    </cfRule>
    <cfRule type="expression" dxfId="1412" priority="84">
      <formula>$N$27&lt;0</formula>
    </cfRule>
  </conditionalFormatting>
  <conditionalFormatting sqref="A17:O26 A34:O43">
    <cfRule type="expression" dxfId="1411" priority="91">
      <formula>AND($N17 &gt; 0, ISNUMBER($N17))</formula>
    </cfRule>
    <cfRule type="expression" dxfId="1410" priority="92">
      <formula>AND($N17 &lt; 0, ISNUMBER($N17))</formula>
    </cfRule>
    <cfRule type="expression" dxfId="1409" priority="93">
      <formula>AND($K17 &gt; 0, ISNUMBER($K17))</formula>
    </cfRule>
    <cfRule type="expression" dxfId="1408" priority="94">
      <formula>AND($K17 &lt; 0, ISNUMBER($K17))</formula>
    </cfRule>
    <cfRule type="expression" dxfId="1407" priority="95">
      <formula>AND($H17 &gt; 0, ISNUMBER($H17))</formula>
    </cfRule>
    <cfRule type="expression" dxfId="1406" priority="96">
      <formula>AND($H17 &lt; 0, ISNUMBER($H17))</formula>
    </cfRule>
    <cfRule type="expression" dxfId="1405" priority="97">
      <formula>AND($E17 &gt; 0, ISNUMBER($E17))</formula>
    </cfRule>
    <cfRule type="expression" dxfId="1404" priority="98">
      <formula>AND($E17 &lt; 0, ISNUMBER($E17))</formula>
    </cfRule>
  </conditionalFormatting>
  <conditionalFormatting sqref="D32:F33 E44:F44">
    <cfRule type="expression" dxfId="1403" priority="81">
      <formula>$E$44&gt;0</formula>
    </cfRule>
    <cfRule type="expression" dxfId="1402" priority="82">
      <formula>$E$44&lt;0</formula>
    </cfRule>
  </conditionalFormatting>
  <conditionalFormatting sqref="G32:I33 H44:I44">
    <cfRule type="expression" dxfId="1401" priority="79">
      <formula>$H$44&gt;0</formula>
    </cfRule>
    <cfRule type="expression" dxfId="1400" priority="80">
      <formula>$H$44&lt;0</formula>
    </cfRule>
  </conditionalFormatting>
  <conditionalFormatting sqref="J32:L33 K44:L44">
    <cfRule type="expression" dxfId="1399" priority="77">
      <formula>$K$44&gt;0</formula>
    </cfRule>
    <cfRule type="expression" dxfId="1398" priority="78">
      <formula>$K$44&lt;0</formula>
    </cfRule>
  </conditionalFormatting>
  <conditionalFormatting sqref="M32:O33 N44:O44">
    <cfRule type="expression" dxfId="1397" priority="75">
      <formula>$N$44&gt;0</formula>
    </cfRule>
    <cfRule type="expression" dxfId="1396" priority="76">
      <formula>$N$44&lt;0</formula>
    </cfRule>
  </conditionalFormatting>
  <conditionalFormatting sqref="A51:O60">
    <cfRule type="expression" dxfId="1395" priority="67">
      <formula>AND($N51 &gt; 0, ISNUMBER($N51))</formula>
    </cfRule>
    <cfRule type="expression" dxfId="1394" priority="68">
      <formula>AND($N51 &lt; 0, ISNUMBER($N51))</formula>
    </cfRule>
    <cfRule type="expression" dxfId="1393" priority="69">
      <formula>AND($K51 &gt; 0, ISNUMBER($K51))</formula>
    </cfRule>
    <cfRule type="expression" dxfId="1392" priority="70">
      <formula>AND($K51 &lt; 0, ISNUMBER($K51))</formula>
    </cfRule>
    <cfRule type="expression" dxfId="1391" priority="71">
      <formula>AND($H51 &gt; 0, ISNUMBER($H51))</formula>
    </cfRule>
    <cfRule type="expression" dxfId="1390" priority="72">
      <formula>AND($H51 &lt; 0, ISNUMBER($H51))</formula>
    </cfRule>
    <cfRule type="expression" dxfId="1389" priority="73">
      <formula>AND($E51 &gt; 0, ISNUMBER($E51))</formula>
    </cfRule>
    <cfRule type="expression" dxfId="1388" priority="74">
      <formula>AND($E51 &lt; 0, ISNUMBER($E51))</formula>
    </cfRule>
  </conditionalFormatting>
  <conditionalFormatting sqref="D49:F50 E61:F61">
    <cfRule type="expression" dxfId="1387" priority="65">
      <formula>$E$61&gt;0</formula>
    </cfRule>
    <cfRule type="expression" dxfId="1386" priority="66">
      <formula>$E$61&lt;0</formula>
    </cfRule>
  </conditionalFormatting>
  <conditionalFormatting sqref="G49:I50 H61:I61">
    <cfRule type="expression" dxfId="1385" priority="63">
      <formula>$H$61&gt;0</formula>
    </cfRule>
    <cfRule type="expression" dxfId="1384" priority="64">
      <formula>$H$61&lt;0</formula>
    </cfRule>
  </conditionalFormatting>
  <conditionalFormatting sqref="J49:L50 K61:L61">
    <cfRule type="expression" dxfId="1383" priority="61">
      <formula>$K$61&gt;0</formula>
    </cfRule>
    <cfRule type="expression" dxfId="1382" priority="62">
      <formula>$K$61&lt;0</formula>
    </cfRule>
  </conditionalFormatting>
  <conditionalFormatting sqref="M49:O50 N61:O61">
    <cfRule type="expression" dxfId="1381" priority="59">
      <formula>$N$61&gt;0</formula>
    </cfRule>
    <cfRule type="expression" dxfId="1380" priority="60">
      <formula>$N$61&lt;0</formula>
    </cfRule>
  </conditionalFormatting>
  <conditionalFormatting sqref="A68:O77">
    <cfRule type="expression" dxfId="1379" priority="51">
      <formula>AND($N68 &gt; 0, ISNUMBER($N68))</formula>
    </cfRule>
    <cfRule type="expression" dxfId="1378" priority="52">
      <formula>AND($N68 &lt; 0, ISNUMBER($N68))</formula>
    </cfRule>
    <cfRule type="expression" dxfId="1377" priority="53">
      <formula>AND($K68 &gt; 0, ISNUMBER($K68))</formula>
    </cfRule>
    <cfRule type="expression" dxfId="1376" priority="54">
      <formula>AND($K68 &lt; 0, ISNUMBER($K68))</formula>
    </cfRule>
    <cfRule type="expression" dxfId="1375" priority="55">
      <formula>AND($H68 &gt; 0, ISNUMBER($H68))</formula>
    </cfRule>
    <cfRule type="expression" dxfId="1374" priority="56">
      <formula>AND($H68 &lt; 0, ISNUMBER($H68))</formula>
    </cfRule>
    <cfRule type="expression" dxfId="1373" priority="57">
      <formula>AND($E68 &gt; 0, ISNUMBER($E68))</formula>
    </cfRule>
    <cfRule type="expression" dxfId="1372" priority="58">
      <formula>AND($E68 &lt; 0, ISNUMBER($E68))</formula>
    </cfRule>
  </conditionalFormatting>
  <conditionalFormatting sqref="D66:F67 E78:F78">
    <cfRule type="expression" dxfId="1371" priority="49">
      <formula>$E$78&gt;0</formula>
    </cfRule>
    <cfRule type="expression" dxfId="1370" priority="50">
      <formula>$E$78&lt;0</formula>
    </cfRule>
  </conditionalFormatting>
  <conditionalFormatting sqref="G66:I67 H78:I78">
    <cfRule type="expression" dxfId="1369" priority="47">
      <formula>$H$78&gt;0</formula>
    </cfRule>
    <cfRule type="expression" dxfId="1368" priority="48">
      <formula>$H$78&lt;0</formula>
    </cfRule>
  </conditionalFormatting>
  <conditionalFormatting sqref="J66:L67 K78:L78">
    <cfRule type="expression" dxfId="1367" priority="45">
      <formula>$K$78&gt;0</formula>
    </cfRule>
    <cfRule type="expression" dxfId="1366" priority="46">
      <formula>$K$78&lt;0</formula>
    </cfRule>
  </conditionalFormatting>
  <conditionalFormatting sqref="M66:O67 N78:O78">
    <cfRule type="expression" dxfId="1365" priority="43">
      <formula>$N$78&gt;0</formula>
    </cfRule>
    <cfRule type="expression" dxfId="1364" priority="44">
      <formula>$N$78&lt;0</formula>
    </cfRule>
  </conditionalFormatting>
  <conditionalFormatting sqref="A85:O94">
    <cfRule type="expression" dxfId="1363" priority="35">
      <formula>AND($N85 &gt; 0, ISNUMBER($N85))</formula>
    </cfRule>
    <cfRule type="expression" dxfId="1362" priority="36">
      <formula>AND($N85 &lt; 0, ISNUMBER($N85))</formula>
    </cfRule>
    <cfRule type="expression" dxfId="1361" priority="37">
      <formula>AND($K85 &gt; 0, ISNUMBER($K85))</formula>
    </cfRule>
    <cfRule type="expression" dxfId="1360" priority="38">
      <formula>AND($K85 &lt; 0, ISNUMBER($K85))</formula>
    </cfRule>
    <cfRule type="expression" dxfId="1359" priority="39">
      <formula>AND($H85 &gt; 0, ISNUMBER($H85))</formula>
    </cfRule>
    <cfRule type="expression" dxfId="1358" priority="40">
      <formula>AND($H85 &lt; 0, ISNUMBER($H85))</formula>
    </cfRule>
    <cfRule type="expression" dxfId="1357" priority="41">
      <formula>AND($E85 &gt; 0, ISNUMBER($E85))</formula>
    </cfRule>
    <cfRule type="expression" dxfId="1356" priority="42">
      <formula>AND($E85 &lt; 0, ISNUMBER($E85))</formula>
    </cfRule>
  </conditionalFormatting>
  <conditionalFormatting sqref="D83:F84 E95:F95">
    <cfRule type="expression" dxfId="1355" priority="33">
      <formula>$E$95&gt;0</formula>
    </cfRule>
    <cfRule type="expression" dxfId="1354" priority="34">
      <formula>$E$95&lt;0</formula>
    </cfRule>
  </conditionalFormatting>
  <conditionalFormatting sqref="G83:I84 H95:I95">
    <cfRule type="expression" dxfId="1353" priority="31">
      <formula>$H$95&gt;0</formula>
    </cfRule>
    <cfRule type="expression" dxfId="1352" priority="32">
      <formula>$H$95&lt;0</formula>
    </cfRule>
  </conditionalFormatting>
  <conditionalFormatting sqref="J83:L84 K95:L95">
    <cfRule type="expression" dxfId="1351" priority="29">
      <formula>$K$95&gt;0</formula>
    </cfRule>
    <cfRule type="expression" dxfId="1350" priority="30">
      <formula>$K$95&lt;0</formula>
    </cfRule>
  </conditionalFormatting>
  <conditionalFormatting sqref="M83:O84 N95:O95">
    <cfRule type="expression" dxfId="1349" priority="27">
      <formula>$N$95&gt;0</formula>
    </cfRule>
    <cfRule type="expression" dxfId="1348" priority="28">
      <formula>$N$95&lt;0</formula>
    </cfRule>
  </conditionalFormatting>
  <conditionalFormatting sqref="A102:O111">
    <cfRule type="expression" dxfId="1347" priority="19">
      <formula>AND($N102 &gt; 0, ISNUMBER($N102))</formula>
    </cfRule>
    <cfRule type="expression" dxfId="1346" priority="20">
      <formula>AND($N102 &lt; 0, ISNUMBER($N102))</formula>
    </cfRule>
    <cfRule type="expression" dxfId="1345" priority="21">
      <formula>AND($K102 &gt; 0, ISNUMBER($K102))</formula>
    </cfRule>
    <cfRule type="expression" dxfId="1344" priority="22">
      <formula>AND($K102 &lt; 0, ISNUMBER($K102))</formula>
    </cfRule>
    <cfRule type="expression" dxfId="1343" priority="23">
      <formula>AND($H102 &gt; 0, ISNUMBER($H102))</formula>
    </cfRule>
    <cfRule type="expression" dxfId="1342" priority="24">
      <formula>AND($H102 &lt; 0, ISNUMBER($H102))</formula>
    </cfRule>
    <cfRule type="expression" dxfId="1341" priority="25">
      <formula>AND($E102 &gt; 0, ISNUMBER($E102))</formula>
    </cfRule>
    <cfRule type="expression" dxfId="1340" priority="26">
      <formula>AND($E102 &lt; 0, ISNUMBER($E102))</formula>
    </cfRule>
  </conditionalFormatting>
  <conditionalFormatting sqref="D100:F101 E112:F112">
    <cfRule type="expression" dxfId="1339" priority="17">
      <formula>$E$112&gt;0</formula>
    </cfRule>
    <cfRule type="expression" dxfId="1338" priority="18">
      <formula>$E$112&lt;0</formula>
    </cfRule>
  </conditionalFormatting>
  <conditionalFormatting sqref="G100:I101 H112:I112">
    <cfRule type="expression" dxfId="1337" priority="15">
      <formula>$H$112&gt;0</formula>
    </cfRule>
    <cfRule type="expression" dxfId="1336" priority="16">
      <formula>$H$112&lt;0</formula>
    </cfRule>
  </conditionalFormatting>
  <conditionalFormatting sqref="J100:L101 K112:L112">
    <cfRule type="expression" dxfId="1335" priority="13">
      <formula>$K$112&gt;0</formula>
    </cfRule>
    <cfRule type="expression" dxfId="1334" priority="14">
      <formula>$K$112&lt;0</formula>
    </cfRule>
  </conditionalFormatting>
  <conditionalFormatting sqref="M100:O101 N112:O112">
    <cfRule type="expression" dxfId="1333" priority="11">
      <formula>$N$112&gt;0</formula>
    </cfRule>
    <cfRule type="expression" dxfId="1332" priority="12">
      <formula>$N$112&lt;0</formula>
    </cfRule>
  </conditionalFormatting>
  <conditionalFormatting sqref="G2:I3">
    <cfRule type="expression" dxfId="133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3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2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2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2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2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2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2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2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2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44301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73"/>
      <c r="I9" s="274"/>
      <c r="J9" s="1" t="s">
        <v>28</v>
      </c>
      <c r="K9" s="281" t="s">
        <v>217</v>
      </c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145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144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265"/>
      <c r="R16" s="266"/>
    </row>
    <row r="17" spans="1:18" ht="17.25" customHeight="1">
      <c r="A17" s="39" t="s">
        <v>162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263"/>
      <c r="R17" s="264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263"/>
      <c r="R18" s="264"/>
    </row>
    <row r="19" spans="1:18" ht="17.25" customHeight="1">
      <c r="A19" s="40" t="s">
        <v>125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263"/>
      <c r="R19" s="264"/>
    </row>
    <row r="20" spans="1:18" ht="17.25" customHeight="1">
      <c r="A20" s="40" t="s">
        <v>222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263"/>
      <c r="R20" s="264"/>
    </row>
    <row r="21" spans="1:18" ht="17.25" customHeight="1">
      <c r="A21" s="41" t="s">
        <v>226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263"/>
      <c r="R21" s="264"/>
    </row>
    <row r="22" spans="1:18" ht="17.25" customHeight="1">
      <c r="A22" s="40" t="s">
        <v>194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263"/>
      <c r="R22" s="264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3"/>
      <c r="R23" s="26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3"/>
      <c r="R24" s="26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5"/>
      <c r="R25" s="26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144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237"/>
      <c r="R33" s="238"/>
    </row>
    <row r="34" spans="1:18" ht="17.25" customHeight="1">
      <c r="A34" s="9" t="s">
        <v>162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235"/>
      <c r="R34" s="236"/>
    </row>
    <row r="35" spans="1:18" ht="17.25" customHeight="1">
      <c r="A35" s="11" t="s">
        <v>142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235"/>
      <c r="R35" s="236"/>
    </row>
    <row r="36" spans="1:18" ht="17.25" customHeight="1">
      <c r="A36" s="11" t="s">
        <v>144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235"/>
      <c r="R36" s="236"/>
    </row>
    <row r="37" spans="1:18" ht="17.25" customHeight="1">
      <c r="A37" s="11" t="s">
        <v>127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235"/>
      <c r="R37" s="236"/>
    </row>
    <row r="38" spans="1:18" ht="17.25" customHeight="1">
      <c r="A38" s="8" t="s">
        <v>154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235"/>
      <c r="R38" s="236"/>
    </row>
    <row r="39" spans="1:18" ht="17.25" customHeight="1">
      <c r="A39" s="11" t="s">
        <v>107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235"/>
      <c r="R39" s="236"/>
    </row>
    <row r="40" spans="1:18" ht="17.25" customHeight="1">
      <c r="A40" s="11" t="s">
        <v>118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235"/>
      <c r="R40" s="236"/>
    </row>
    <row r="41" spans="1:18" ht="17.25" customHeight="1">
      <c r="A41" s="11" t="s">
        <v>145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235"/>
      <c r="R41" s="236"/>
    </row>
    <row r="42" spans="1:18" ht="17.25" customHeight="1">
      <c r="A42" s="11" t="s">
        <v>134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237"/>
      <c r="R42" s="238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144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237"/>
      <c r="R50" s="238"/>
    </row>
    <row r="51" spans="1:18" ht="17.25" customHeight="1">
      <c r="A51" s="9" t="s">
        <v>157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235"/>
      <c r="R51" s="236"/>
    </row>
    <row r="52" spans="1:18" ht="17.25" customHeight="1">
      <c r="A52" s="11" t="s">
        <v>132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235"/>
      <c r="R52" s="236"/>
    </row>
    <row r="53" spans="1:18" ht="17.25" customHeight="1">
      <c r="A53" s="11" t="s">
        <v>100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235"/>
      <c r="R53" s="236"/>
    </row>
    <row r="54" spans="1:18" ht="17.25" customHeight="1">
      <c r="A54" s="11" t="s">
        <v>131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235"/>
      <c r="R54" s="236"/>
    </row>
    <row r="55" spans="1:18" ht="17.25" customHeight="1">
      <c r="A55" s="8" t="s">
        <v>122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235"/>
      <c r="R55" s="236"/>
    </row>
    <row r="56" spans="1:18" ht="17.25" customHeight="1">
      <c r="A56" s="11" t="s">
        <v>135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235"/>
      <c r="R56" s="23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144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237"/>
      <c r="R67" s="238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235"/>
      <c r="R68" s="236"/>
    </row>
    <row r="69" spans="1:18" ht="17.25" customHeight="1">
      <c r="A69" t="s">
        <v>147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235"/>
      <c r="R69" s="236"/>
    </row>
    <row r="70" spans="1:18" ht="17.25" customHeight="1">
      <c r="A70" t="s">
        <v>212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235"/>
      <c r="R70" s="236"/>
    </row>
    <row r="71" spans="1:18" ht="17.25" customHeight="1">
      <c r="A71" t="s">
        <v>125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235"/>
      <c r="R71" s="236"/>
    </row>
    <row r="72" spans="1:18" ht="17.25" customHeight="1">
      <c r="A72" t="s">
        <v>115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235"/>
      <c r="R72" s="236"/>
    </row>
    <row r="73" spans="1:18" ht="17.25" customHeight="1">
      <c r="A73" t="s">
        <v>116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235"/>
      <c r="R73" s="236"/>
    </row>
    <row r="74" spans="1:18" ht="17.25" customHeight="1">
      <c r="A74" t="s">
        <v>171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235"/>
      <c r="R74" s="236"/>
    </row>
    <row r="75" spans="1:18" ht="17.25" customHeight="1">
      <c r="A75" t="s">
        <v>174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235"/>
      <c r="R75" s="236"/>
    </row>
    <row r="76" spans="1:18" ht="17.25" customHeight="1">
      <c r="A76" t="s">
        <v>149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237"/>
      <c r="R76" s="238"/>
    </row>
    <row r="77" spans="1:18" ht="17.25" customHeight="1" thickBot="1">
      <c r="A77" t="s">
        <v>124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144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237"/>
      <c r="R84" s="238"/>
    </row>
    <row r="85" spans="1:18" ht="17.25" customHeight="1">
      <c r="A85" s="9" t="s">
        <v>137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235"/>
      <c r="R85" s="236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235"/>
      <c r="R86" s="236"/>
    </row>
    <row r="87" spans="1:18" ht="17.25" customHeight="1">
      <c r="A87" s="11" t="s">
        <v>163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235"/>
      <c r="R87" s="236"/>
    </row>
    <row r="88" spans="1:18" ht="17.25" customHeight="1">
      <c r="A88" s="11" t="s">
        <v>139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235"/>
      <c r="R88" s="236"/>
    </row>
    <row r="89" spans="1:18" ht="17.25" customHeight="1">
      <c r="A89" s="8" t="s">
        <v>104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235"/>
      <c r="R89" s="236"/>
    </row>
    <row r="90" spans="1:18" ht="17.25" customHeight="1">
      <c r="A90" s="11" t="s">
        <v>156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235"/>
      <c r="R90" s="236"/>
    </row>
    <row r="91" spans="1:18" ht="17.25" customHeight="1">
      <c r="A91" s="11" t="s">
        <v>167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235"/>
      <c r="R91" s="236"/>
    </row>
    <row r="92" spans="1:18" ht="17.25" customHeight="1">
      <c r="A92" s="11" t="s">
        <v>120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235"/>
      <c r="R92" s="236"/>
    </row>
    <row r="93" spans="1:18" ht="17.25" customHeight="1">
      <c r="A93" s="11" t="s">
        <v>136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237"/>
      <c r="R93" s="238"/>
    </row>
    <row r="94" spans="1:18" ht="17.25" customHeight="1" thickBot="1">
      <c r="A94" s="13" t="s">
        <v>165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144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237"/>
      <c r="R101" s="238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235"/>
      <c r="R102" s="236"/>
    </row>
    <row r="103" spans="1:18" ht="17.25" customHeight="1">
      <c r="A103" s="11" t="s">
        <v>147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235"/>
      <c r="R103" s="236"/>
    </row>
    <row r="104" spans="1:18" ht="17.25" customHeight="1">
      <c r="A104" s="11" t="s">
        <v>212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235"/>
      <c r="R104" s="236"/>
    </row>
    <row r="105" spans="1:18" ht="17.25" customHeight="1">
      <c r="A105" s="11" t="s">
        <v>162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235"/>
      <c r="R105" s="236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235"/>
      <c r="R106" s="236"/>
    </row>
    <row r="107" spans="1:18" ht="17.25" customHeight="1">
      <c r="A107" s="11" t="s">
        <v>125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235"/>
      <c r="R107" s="236"/>
    </row>
    <row r="108" spans="1:18" ht="17.25" customHeight="1">
      <c r="A108" s="11" t="s">
        <v>222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235"/>
      <c r="R108" s="236"/>
    </row>
    <row r="109" spans="1:18" ht="17.25" customHeight="1">
      <c r="A109" s="11" t="s">
        <v>191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235"/>
      <c r="R109" s="236"/>
    </row>
    <row r="110" spans="1:18" ht="17.25" customHeight="1">
      <c r="A110" s="11" t="s">
        <v>115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237"/>
      <c r="R110" s="238"/>
    </row>
    <row r="111" spans="1:18" ht="17.25" customHeight="1" thickBot="1">
      <c r="A111" s="13" t="s">
        <v>219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239"/>
      <c r="R112" s="24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321" priority="89">
      <formula>$E$27&gt;0</formula>
    </cfRule>
    <cfRule type="expression" dxfId="1320" priority="90">
      <formula>$E$27&lt;0</formula>
    </cfRule>
  </conditionalFormatting>
  <conditionalFormatting sqref="G15:I16 H27:I27">
    <cfRule type="expression" dxfId="1319" priority="87">
      <formula>$H$27&gt;0</formula>
    </cfRule>
    <cfRule type="expression" dxfId="1318" priority="88">
      <formula>$H$27&lt;0</formula>
    </cfRule>
  </conditionalFormatting>
  <conditionalFormatting sqref="J15:L16 K27:L27">
    <cfRule type="expression" dxfId="1317" priority="85">
      <formula>$K$27&gt;0</formula>
    </cfRule>
    <cfRule type="expression" dxfId="1316" priority="86">
      <formula>$K$27&lt;0</formula>
    </cfRule>
  </conditionalFormatting>
  <conditionalFormatting sqref="M15:O16 N27:O27">
    <cfRule type="expression" dxfId="1315" priority="83">
      <formula>$N$27&gt;0</formula>
    </cfRule>
    <cfRule type="expression" dxfId="1314" priority="84">
      <formula>$N$27&lt;0</formula>
    </cfRule>
  </conditionalFormatting>
  <conditionalFormatting sqref="A17:O26 A34:O43">
    <cfRule type="expression" dxfId="1313" priority="91">
      <formula>AND($N17 &gt; 0, ISNUMBER($N17))</formula>
    </cfRule>
    <cfRule type="expression" dxfId="1312" priority="92">
      <formula>AND($N17 &lt; 0, ISNUMBER($N17))</formula>
    </cfRule>
    <cfRule type="expression" dxfId="1311" priority="93">
      <formula>AND($K17 &gt; 0, ISNUMBER($K17))</formula>
    </cfRule>
    <cfRule type="expression" dxfId="1310" priority="94">
      <formula>AND($K17 &lt; 0, ISNUMBER($K17))</formula>
    </cfRule>
    <cfRule type="expression" dxfId="1309" priority="95">
      <formula>AND($H17 &gt; 0, ISNUMBER($H17))</formula>
    </cfRule>
    <cfRule type="expression" dxfId="1308" priority="96">
      <formula>AND($H17 &lt; 0, ISNUMBER($H17))</formula>
    </cfRule>
    <cfRule type="expression" dxfId="1307" priority="97">
      <formula>AND($E17 &gt; 0, ISNUMBER($E17))</formula>
    </cfRule>
    <cfRule type="expression" dxfId="1306" priority="98">
      <formula>AND($E17 &lt; 0, ISNUMBER($E17))</formula>
    </cfRule>
  </conditionalFormatting>
  <conditionalFormatting sqref="D32:F33 E44:F44">
    <cfRule type="expression" dxfId="1305" priority="81">
      <formula>$E$44&gt;0</formula>
    </cfRule>
    <cfRule type="expression" dxfId="1304" priority="82">
      <formula>$E$44&lt;0</formula>
    </cfRule>
  </conditionalFormatting>
  <conditionalFormatting sqref="G32:I33 H44:I44">
    <cfRule type="expression" dxfId="1303" priority="79">
      <formula>$H$44&gt;0</formula>
    </cfRule>
    <cfRule type="expression" dxfId="1302" priority="80">
      <formula>$H$44&lt;0</formula>
    </cfRule>
  </conditionalFormatting>
  <conditionalFormatting sqref="J32:L33 K44:L44">
    <cfRule type="expression" dxfId="1301" priority="77">
      <formula>$K$44&gt;0</formula>
    </cfRule>
    <cfRule type="expression" dxfId="1300" priority="78">
      <formula>$K$44&lt;0</formula>
    </cfRule>
  </conditionalFormatting>
  <conditionalFormatting sqref="M32:O33 N44:O44">
    <cfRule type="expression" dxfId="1299" priority="75">
      <formula>$N$44&gt;0</formula>
    </cfRule>
    <cfRule type="expression" dxfId="1298" priority="76">
      <formula>$N$44&lt;0</formula>
    </cfRule>
  </conditionalFormatting>
  <conditionalFormatting sqref="A51:O60">
    <cfRule type="expression" dxfId="1297" priority="67">
      <formula>AND($N51 &gt; 0, ISNUMBER($N51))</formula>
    </cfRule>
    <cfRule type="expression" dxfId="1296" priority="68">
      <formula>AND($N51 &lt; 0, ISNUMBER($N51))</formula>
    </cfRule>
    <cfRule type="expression" dxfId="1295" priority="69">
      <formula>AND($K51 &gt; 0, ISNUMBER($K51))</formula>
    </cfRule>
    <cfRule type="expression" dxfId="1294" priority="70">
      <formula>AND($K51 &lt; 0, ISNUMBER($K51))</formula>
    </cfRule>
    <cfRule type="expression" dxfId="1293" priority="71">
      <formula>AND($H51 &gt; 0, ISNUMBER($H51))</formula>
    </cfRule>
    <cfRule type="expression" dxfId="1292" priority="72">
      <formula>AND($H51 &lt; 0, ISNUMBER($H51))</formula>
    </cfRule>
    <cfRule type="expression" dxfId="1291" priority="73">
      <formula>AND($E51 &gt; 0, ISNUMBER($E51))</formula>
    </cfRule>
    <cfRule type="expression" dxfId="1290" priority="74">
      <formula>AND($E51 &lt; 0, ISNUMBER($E51))</formula>
    </cfRule>
  </conditionalFormatting>
  <conditionalFormatting sqref="D49:F50 E61:F61">
    <cfRule type="expression" dxfId="1289" priority="65">
      <formula>$E$61&gt;0</formula>
    </cfRule>
    <cfRule type="expression" dxfId="1288" priority="66">
      <formula>$E$61&lt;0</formula>
    </cfRule>
  </conditionalFormatting>
  <conditionalFormatting sqref="G49:I50 H61:I61">
    <cfRule type="expression" dxfId="1287" priority="63">
      <formula>$H$61&gt;0</formula>
    </cfRule>
    <cfRule type="expression" dxfId="1286" priority="64">
      <formula>$H$61&lt;0</formula>
    </cfRule>
  </conditionalFormatting>
  <conditionalFormatting sqref="J49:L50 K61:L61">
    <cfRule type="expression" dxfId="1285" priority="61">
      <formula>$K$61&gt;0</formula>
    </cfRule>
    <cfRule type="expression" dxfId="1284" priority="62">
      <formula>$K$61&lt;0</formula>
    </cfRule>
  </conditionalFormatting>
  <conditionalFormatting sqref="M49:O50 N61:O61">
    <cfRule type="expression" dxfId="1283" priority="59">
      <formula>$N$61&gt;0</formula>
    </cfRule>
    <cfRule type="expression" dxfId="1282" priority="60">
      <formula>$N$61&lt;0</formula>
    </cfRule>
  </conditionalFormatting>
  <conditionalFormatting sqref="A68:O77">
    <cfRule type="expression" dxfId="1281" priority="51">
      <formula>AND($N68 &gt; 0, ISNUMBER($N68))</formula>
    </cfRule>
    <cfRule type="expression" dxfId="1280" priority="52">
      <formula>AND($N68 &lt; 0, ISNUMBER($N68))</formula>
    </cfRule>
    <cfRule type="expression" dxfId="1279" priority="53">
      <formula>AND($K68 &gt; 0, ISNUMBER($K68))</formula>
    </cfRule>
    <cfRule type="expression" dxfId="1278" priority="54">
      <formula>AND($K68 &lt; 0, ISNUMBER($K68))</formula>
    </cfRule>
    <cfRule type="expression" dxfId="1277" priority="55">
      <formula>AND($H68 &gt; 0, ISNUMBER($H68))</formula>
    </cfRule>
    <cfRule type="expression" dxfId="1276" priority="56">
      <formula>AND($H68 &lt; 0, ISNUMBER($H68))</formula>
    </cfRule>
    <cfRule type="expression" dxfId="1275" priority="57">
      <formula>AND($E68 &gt; 0, ISNUMBER($E68))</formula>
    </cfRule>
    <cfRule type="expression" dxfId="1274" priority="58">
      <formula>AND($E68 &lt; 0, ISNUMBER($E68))</formula>
    </cfRule>
  </conditionalFormatting>
  <conditionalFormatting sqref="D66:F67 E78:F78">
    <cfRule type="expression" dxfId="1273" priority="49">
      <formula>$E$78&gt;0</formula>
    </cfRule>
    <cfRule type="expression" dxfId="1272" priority="50">
      <formula>$E$78&lt;0</formula>
    </cfRule>
  </conditionalFormatting>
  <conditionalFormatting sqref="G66:I67 H78:I78">
    <cfRule type="expression" dxfId="1271" priority="47">
      <formula>$H$78&gt;0</formula>
    </cfRule>
    <cfRule type="expression" dxfId="1270" priority="48">
      <formula>$H$78&lt;0</formula>
    </cfRule>
  </conditionalFormatting>
  <conditionalFormatting sqref="J66:L67 K78:L78">
    <cfRule type="expression" dxfId="1269" priority="45">
      <formula>$K$78&gt;0</formula>
    </cfRule>
    <cfRule type="expression" dxfId="1268" priority="46">
      <formula>$K$78&lt;0</formula>
    </cfRule>
  </conditionalFormatting>
  <conditionalFormatting sqref="M66:O67 N78:O78">
    <cfRule type="expression" dxfId="1267" priority="43">
      <formula>$N$78&gt;0</formula>
    </cfRule>
    <cfRule type="expression" dxfId="1266" priority="44">
      <formula>$N$78&lt;0</formula>
    </cfRule>
  </conditionalFormatting>
  <conditionalFormatting sqref="A85:O94">
    <cfRule type="expression" dxfId="1265" priority="35">
      <formula>AND($N85 &gt; 0, ISNUMBER($N85))</formula>
    </cfRule>
    <cfRule type="expression" dxfId="1264" priority="36">
      <formula>AND($N85 &lt; 0, ISNUMBER($N85))</formula>
    </cfRule>
    <cfRule type="expression" dxfId="1263" priority="37">
      <formula>AND($K85 &gt; 0, ISNUMBER($K85))</formula>
    </cfRule>
    <cfRule type="expression" dxfId="1262" priority="38">
      <formula>AND($K85 &lt; 0, ISNUMBER($K85))</formula>
    </cfRule>
    <cfRule type="expression" dxfId="1261" priority="39">
      <formula>AND($H85 &gt; 0, ISNUMBER($H85))</formula>
    </cfRule>
    <cfRule type="expression" dxfId="1260" priority="40">
      <formula>AND($H85 &lt; 0, ISNUMBER($H85))</formula>
    </cfRule>
    <cfRule type="expression" dxfId="1259" priority="41">
      <formula>AND($E85 &gt; 0, ISNUMBER($E85))</formula>
    </cfRule>
    <cfRule type="expression" dxfId="1258" priority="42">
      <formula>AND($E85 &lt; 0, ISNUMBER($E85))</formula>
    </cfRule>
  </conditionalFormatting>
  <conditionalFormatting sqref="D83:F84 E95:F95">
    <cfRule type="expression" dxfId="1257" priority="33">
      <formula>$E$95&gt;0</formula>
    </cfRule>
    <cfRule type="expression" dxfId="1256" priority="34">
      <formula>$E$95&lt;0</formula>
    </cfRule>
  </conditionalFormatting>
  <conditionalFormatting sqref="G83:I84 H95:I95">
    <cfRule type="expression" dxfId="1255" priority="31">
      <formula>$H$95&gt;0</formula>
    </cfRule>
    <cfRule type="expression" dxfId="1254" priority="32">
      <formula>$H$95&lt;0</formula>
    </cfRule>
  </conditionalFormatting>
  <conditionalFormatting sqref="J83:L84 K95:L95">
    <cfRule type="expression" dxfId="1253" priority="29">
      <formula>$K$95&gt;0</formula>
    </cfRule>
    <cfRule type="expression" dxfId="1252" priority="30">
      <formula>$K$95&lt;0</formula>
    </cfRule>
  </conditionalFormatting>
  <conditionalFormatting sqref="M83:O84 N95:O95">
    <cfRule type="expression" dxfId="1251" priority="27">
      <formula>$N$95&gt;0</formula>
    </cfRule>
    <cfRule type="expression" dxfId="1250" priority="28">
      <formula>$N$95&lt;0</formula>
    </cfRule>
  </conditionalFormatting>
  <conditionalFormatting sqref="A102:O111">
    <cfRule type="expression" dxfId="1249" priority="19">
      <formula>AND($N102 &gt; 0, ISNUMBER($N102))</formula>
    </cfRule>
    <cfRule type="expression" dxfId="1248" priority="20">
      <formula>AND($N102 &lt; 0, ISNUMBER($N102))</formula>
    </cfRule>
    <cfRule type="expression" dxfId="1247" priority="21">
      <formula>AND($K102 &gt; 0, ISNUMBER($K102))</formula>
    </cfRule>
    <cfRule type="expression" dxfId="1246" priority="22">
      <formula>AND($K102 &lt; 0, ISNUMBER($K102))</formula>
    </cfRule>
    <cfRule type="expression" dxfId="1245" priority="23">
      <formula>AND($H102 &gt; 0, ISNUMBER($H102))</formula>
    </cfRule>
    <cfRule type="expression" dxfId="1244" priority="24">
      <formula>AND($H102 &lt; 0, ISNUMBER($H102))</formula>
    </cfRule>
    <cfRule type="expression" dxfId="1243" priority="25">
      <formula>AND($E102 &gt; 0, ISNUMBER($E102))</formula>
    </cfRule>
    <cfRule type="expression" dxfId="1242" priority="26">
      <formula>AND($E102 &lt; 0, ISNUMBER($E102))</formula>
    </cfRule>
  </conditionalFormatting>
  <conditionalFormatting sqref="D100:F101 E112:F112">
    <cfRule type="expression" dxfId="1241" priority="17">
      <formula>$E$112&gt;0</formula>
    </cfRule>
    <cfRule type="expression" dxfId="1240" priority="18">
      <formula>$E$112&lt;0</formula>
    </cfRule>
  </conditionalFormatting>
  <conditionalFormatting sqref="G100:I101 H112:I112">
    <cfRule type="expression" dxfId="1239" priority="15">
      <formula>$H$112&gt;0</formula>
    </cfRule>
    <cfRule type="expression" dxfId="1238" priority="16">
      <formula>$H$112&lt;0</formula>
    </cfRule>
  </conditionalFormatting>
  <conditionalFormatting sqref="J100:L101 K112:L112">
    <cfRule type="expression" dxfId="1237" priority="13">
      <formula>$K$112&gt;0</formula>
    </cfRule>
    <cfRule type="expression" dxfId="1236" priority="14">
      <formula>$K$112&lt;0</formula>
    </cfRule>
  </conditionalFormatting>
  <conditionalFormatting sqref="M100:O101 N112:O112">
    <cfRule type="expression" dxfId="1235" priority="11">
      <formula>$N$112&gt;0</formula>
    </cfRule>
    <cfRule type="expression" dxfId="1234" priority="12">
      <formula>$N$112&lt;0</formula>
    </cfRule>
  </conditionalFormatting>
  <conditionalFormatting sqref="G2:I3">
    <cfRule type="expression" dxfId="123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3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3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3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2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2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2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2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2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2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44302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73"/>
      <c r="I9" s="274"/>
      <c r="J9" s="1" t="s">
        <v>28</v>
      </c>
      <c r="K9" s="281" t="s">
        <v>217</v>
      </c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>
        <v>98</v>
      </c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152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151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265"/>
      <c r="R16" s="266"/>
    </row>
    <row r="17" spans="1:18" ht="17.25" customHeight="1">
      <c r="A17" s="39" t="s">
        <v>163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263"/>
      <c r="R17" s="264"/>
    </row>
    <row r="18" spans="1:18" ht="17.25" customHeight="1">
      <c r="A18" s="40" t="s">
        <v>124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263"/>
      <c r="R18" s="264"/>
    </row>
    <row r="19" spans="1:18" ht="17.25" customHeight="1">
      <c r="A19" s="40" t="s">
        <v>210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263"/>
      <c r="R19" s="264"/>
    </row>
    <row r="20" spans="1:18" ht="17.25" customHeight="1">
      <c r="A20" s="40" t="s">
        <v>157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263"/>
      <c r="R20" s="264"/>
    </row>
    <row r="21" spans="1:18" ht="17.25" customHeight="1">
      <c r="A21" s="41" t="s">
        <v>139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263"/>
      <c r="R21" s="264"/>
    </row>
    <row r="22" spans="1:18" ht="17.25" customHeight="1">
      <c r="A22" s="40" t="s">
        <v>125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263"/>
      <c r="R22" s="264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263"/>
      <c r="R23" s="264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263"/>
      <c r="R24" s="264"/>
    </row>
    <row r="25" spans="1:18" ht="17.25" customHeight="1">
      <c r="A25" s="40" t="s">
        <v>118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265"/>
      <c r="R25" s="266"/>
    </row>
    <row r="26" spans="1:18" ht="17.25" customHeight="1" thickBot="1">
      <c r="A26" s="42" t="s">
        <v>142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151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237"/>
      <c r="R33" s="238"/>
    </row>
    <row r="34" spans="1:18" ht="17.25" customHeight="1">
      <c r="A34" s="9" t="s">
        <v>157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235"/>
      <c r="R34" s="236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235"/>
      <c r="R35" s="236"/>
    </row>
    <row r="36" spans="1:18" ht="17.25" customHeight="1">
      <c r="A36" s="11" t="s">
        <v>118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235"/>
      <c r="R36" s="236"/>
    </row>
    <row r="37" spans="1:18" ht="17.25" customHeight="1">
      <c r="A37" s="11" t="s">
        <v>142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235"/>
      <c r="R37" s="236"/>
    </row>
    <row r="38" spans="1:18" ht="17.25" customHeight="1">
      <c r="A38" s="8" t="s">
        <v>131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235"/>
      <c r="R38" s="236"/>
    </row>
    <row r="39" spans="1:18" ht="17.25" customHeight="1">
      <c r="A39" s="11" t="s">
        <v>107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235"/>
      <c r="R39" s="236"/>
    </row>
    <row r="40" spans="1:18" ht="17.25" customHeight="1">
      <c r="A40" s="11" t="s">
        <v>100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235"/>
      <c r="R40" s="236"/>
    </row>
    <row r="41" spans="1:18" ht="17.25" customHeight="1">
      <c r="A41" s="11" t="s">
        <v>134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235"/>
      <c r="R41" s="236"/>
    </row>
    <row r="42" spans="1:18" ht="17.25" customHeight="1">
      <c r="A42" s="11" t="s">
        <v>144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237"/>
      <c r="R42" s="238"/>
    </row>
    <row r="43" spans="1:18" ht="17.25" customHeight="1" thickBot="1">
      <c r="A43" s="13" t="s">
        <v>132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151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237"/>
      <c r="R50" s="238"/>
    </row>
    <row r="51" spans="1:18" ht="17.25" customHeight="1">
      <c r="A51" s="9" t="s">
        <v>154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235"/>
      <c r="R51" s="236"/>
    </row>
    <row r="52" spans="1:18" ht="17.25" customHeight="1">
      <c r="A52" s="11" t="s">
        <v>145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235"/>
      <c r="R52" s="236"/>
    </row>
    <row r="53" spans="1:18" ht="17.25" customHeight="1">
      <c r="A53" s="11" t="s">
        <v>122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235"/>
      <c r="R53" s="236"/>
    </row>
    <row r="54" spans="1:18" ht="17.25" customHeight="1">
      <c r="A54" s="11" t="s">
        <v>147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235"/>
      <c r="R54" s="236"/>
    </row>
    <row r="55" spans="1:18" ht="17.25" customHeight="1">
      <c r="A55" s="8" t="s">
        <v>135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235"/>
      <c r="R55" s="236"/>
    </row>
    <row r="56" spans="1:18" ht="17.25" customHeight="1">
      <c r="A56" s="11" t="s">
        <v>162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235"/>
      <c r="R56" s="23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151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237"/>
      <c r="R67" s="238"/>
    </row>
    <row r="68" spans="1:18" ht="17.25" customHeight="1">
      <c r="A68" s="9" t="s">
        <v>116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235"/>
      <c r="R68" s="236"/>
    </row>
    <row r="69" spans="1:18" ht="17.25" customHeight="1">
      <c r="A69" s="11" t="s">
        <v>224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235"/>
      <c r="R69" s="236"/>
    </row>
    <row r="70" spans="1:18" ht="17.25" customHeight="1">
      <c r="A70" s="11" t="s">
        <v>163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235"/>
      <c r="R70" s="236"/>
    </row>
    <row r="71" spans="1:18" ht="17.25" customHeight="1">
      <c r="A71" s="11" t="s">
        <v>124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235"/>
      <c r="R71" s="236"/>
    </row>
    <row r="72" spans="1:18" ht="17.25" customHeight="1">
      <c r="A72" s="8" t="s">
        <v>139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235"/>
      <c r="R72" s="236"/>
    </row>
    <row r="73" spans="1:18" ht="17.25" customHeight="1">
      <c r="A73" s="11" t="s">
        <v>125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235"/>
      <c r="R73" s="236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235"/>
      <c r="R74" s="236"/>
    </row>
    <row r="75" spans="1:18" ht="17.25" customHeight="1">
      <c r="A75" s="11" t="s">
        <v>152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235"/>
      <c r="R75" s="236"/>
    </row>
    <row r="76" spans="1:18" ht="17.25" customHeight="1">
      <c r="A76" s="11" t="s">
        <v>109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237"/>
      <c r="R76" s="238"/>
    </row>
    <row r="77" spans="1:18" ht="17.25" customHeight="1" thickBot="1">
      <c r="A77" s="13" t="s">
        <v>156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151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237"/>
      <c r="R84" s="238"/>
    </row>
    <row r="85" spans="1:18" ht="17.25" customHeight="1">
      <c r="A85" s="9" t="s">
        <v>103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235"/>
      <c r="R85" s="236"/>
    </row>
    <row r="86" spans="1:18" ht="17.25" customHeight="1">
      <c r="A86" s="11" t="s">
        <v>141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235"/>
      <c r="R86" s="236"/>
    </row>
    <row r="87" spans="1:18" ht="17.25" customHeight="1">
      <c r="A87" s="11" t="s">
        <v>102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235"/>
      <c r="R87" s="236"/>
    </row>
    <row r="88" spans="1:18" ht="17.25" customHeight="1">
      <c r="A88" s="11" t="s">
        <v>111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235"/>
      <c r="R88" s="236"/>
    </row>
    <row r="89" spans="1:18" ht="17.25" customHeight="1">
      <c r="A89" s="8" t="s">
        <v>99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235"/>
      <c r="R89" s="236"/>
    </row>
    <row r="90" spans="1:18" ht="17.25" customHeight="1">
      <c r="A90" s="11" t="s">
        <v>133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235"/>
      <c r="R90" s="236"/>
    </row>
    <row r="91" spans="1:18" ht="17.25" customHeight="1">
      <c r="A91" s="11" t="s">
        <v>112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235"/>
      <c r="R91" s="236"/>
    </row>
    <row r="92" spans="1:18" ht="17.25" customHeight="1">
      <c r="A92" s="11" t="s">
        <v>127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235"/>
      <c r="R92" s="236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237"/>
      <c r="R93" s="238"/>
    </row>
    <row r="94" spans="1:18" ht="17.25" customHeight="1" thickBot="1">
      <c r="A94" s="13" t="s">
        <v>98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151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237"/>
      <c r="R101" s="238"/>
    </row>
    <row r="102" spans="1:18" ht="17.25" customHeight="1">
      <c r="A102" s="9" t="s">
        <v>116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235"/>
      <c r="R102" s="236"/>
    </row>
    <row r="103" spans="1:18" ht="17.25" customHeight="1">
      <c r="A103" s="11" t="s">
        <v>224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235"/>
      <c r="R103" s="236"/>
    </row>
    <row r="104" spans="1:18" ht="17.25" customHeight="1">
      <c r="A104" s="11" t="s">
        <v>163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235"/>
      <c r="R104" s="236"/>
    </row>
    <row r="105" spans="1:18" ht="17.25" customHeight="1">
      <c r="A105" s="11" t="s">
        <v>124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235"/>
      <c r="R105" s="236"/>
    </row>
    <row r="106" spans="1:18" ht="17.25" customHeight="1">
      <c r="A106" s="8" t="s">
        <v>210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235"/>
      <c r="R106" s="236"/>
    </row>
    <row r="107" spans="1:18" ht="17.25" customHeight="1">
      <c r="A107" s="11" t="s">
        <v>157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235"/>
      <c r="R107" s="236"/>
    </row>
    <row r="108" spans="1:18" ht="17.25" customHeight="1">
      <c r="A108" s="11" t="s">
        <v>139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235"/>
      <c r="R108" s="236"/>
    </row>
    <row r="109" spans="1:18" ht="17.25" customHeight="1">
      <c r="A109" s="11" t="s">
        <v>125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235"/>
      <c r="R109" s="236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237"/>
      <c r="R110" s="238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239"/>
      <c r="R112" s="24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223" priority="89">
      <formula>$E$27&gt;0</formula>
    </cfRule>
    <cfRule type="expression" dxfId="1222" priority="90">
      <formula>$E$27&lt;0</formula>
    </cfRule>
  </conditionalFormatting>
  <conditionalFormatting sqref="G15:I16 H27:I27">
    <cfRule type="expression" dxfId="1221" priority="87">
      <formula>$H$27&gt;0</formula>
    </cfRule>
    <cfRule type="expression" dxfId="1220" priority="88">
      <formula>$H$27&lt;0</formula>
    </cfRule>
  </conditionalFormatting>
  <conditionalFormatting sqref="J15:L16 K27:L27">
    <cfRule type="expression" dxfId="1219" priority="85">
      <formula>$K$27&gt;0</formula>
    </cfRule>
    <cfRule type="expression" dxfId="1218" priority="86">
      <formula>$K$27&lt;0</formula>
    </cfRule>
  </conditionalFormatting>
  <conditionalFormatting sqref="M15:O16 N27:O27">
    <cfRule type="expression" dxfId="1217" priority="83">
      <formula>$N$27&gt;0</formula>
    </cfRule>
    <cfRule type="expression" dxfId="1216" priority="84">
      <formula>$N$27&lt;0</formula>
    </cfRule>
  </conditionalFormatting>
  <conditionalFormatting sqref="A17:O26 A34:O43">
    <cfRule type="expression" dxfId="1215" priority="91">
      <formula>AND($N17 &gt; 0, ISNUMBER($N17))</formula>
    </cfRule>
    <cfRule type="expression" dxfId="1214" priority="92">
      <formula>AND($N17 &lt; 0, ISNUMBER($N17))</formula>
    </cfRule>
    <cfRule type="expression" dxfId="1213" priority="93">
      <formula>AND($K17 &gt; 0, ISNUMBER($K17))</formula>
    </cfRule>
    <cfRule type="expression" dxfId="1212" priority="94">
      <formula>AND($K17 &lt; 0, ISNUMBER($K17))</formula>
    </cfRule>
    <cfRule type="expression" dxfId="1211" priority="95">
      <formula>AND($H17 &gt; 0, ISNUMBER($H17))</formula>
    </cfRule>
    <cfRule type="expression" dxfId="1210" priority="96">
      <formula>AND($H17 &lt; 0, ISNUMBER($H17))</formula>
    </cfRule>
    <cfRule type="expression" dxfId="1209" priority="97">
      <formula>AND($E17 &gt; 0, ISNUMBER($E17))</formula>
    </cfRule>
    <cfRule type="expression" dxfId="1208" priority="98">
      <formula>AND($E17 &lt; 0, ISNUMBER($E17))</formula>
    </cfRule>
  </conditionalFormatting>
  <conditionalFormatting sqref="D32:F33 E44:F44">
    <cfRule type="expression" dxfId="1207" priority="81">
      <formula>$E$44&gt;0</formula>
    </cfRule>
    <cfRule type="expression" dxfId="1206" priority="82">
      <formula>$E$44&lt;0</formula>
    </cfRule>
  </conditionalFormatting>
  <conditionalFormatting sqref="G32:I33 H44:I44">
    <cfRule type="expression" dxfId="1205" priority="79">
      <formula>$H$44&gt;0</formula>
    </cfRule>
    <cfRule type="expression" dxfId="1204" priority="80">
      <formula>$H$44&lt;0</formula>
    </cfRule>
  </conditionalFormatting>
  <conditionalFormatting sqref="J32:L33 K44:L44">
    <cfRule type="expression" dxfId="1203" priority="77">
      <formula>$K$44&gt;0</formula>
    </cfRule>
    <cfRule type="expression" dxfId="1202" priority="78">
      <formula>$K$44&lt;0</formula>
    </cfRule>
  </conditionalFormatting>
  <conditionalFormatting sqref="M32:O33 N44:O44">
    <cfRule type="expression" dxfId="1201" priority="75">
      <formula>$N$44&gt;0</formula>
    </cfRule>
    <cfRule type="expression" dxfId="1200" priority="76">
      <formula>$N$44&lt;0</formula>
    </cfRule>
  </conditionalFormatting>
  <conditionalFormatting sqref="A51:O60">
    <cfRule type="expression" dxfId="1199" priority="67">
      <formula>AND($N51 &gt; 0, ISNUMBER($N51))</formula>
    </cfRule>
    <cfRule type="expression" dxfId="1198" priority="68">
      <formula>AND($N51 &lt; 0, ISNUMBER($N51))</formula>
    </cfRule>
    <cfRule type="expression" dxfId="1197" priority="69">
      <formula>AND($K51 &gt; 0, ISNUMBER($K51))</formula>
    </cfRule>
    <cfRule type="expression" dxfId="1196" priority="70">
      <formula>AND($K51 &lt; 0, ISNUMBER($K51))</formula>
    </cfRule>
    <cfRule type="expression" dxfId="1195" priority="71">
      <formula>AND($H51 &gt; 0, ISNUMBER($H51))</formula>
    </cfRule>
    <cfRule type="expression" dxfId="1194" priority="72">
      <formula>AND($H51 &lt; 0, ISNUMBER($H51))</formula>
    </cfRule>
    <cfRule type="expression" dxfId="1193" priority="73">
      <formula>AND($E51 &gt; 0, ISNUMBER($E51))</formula>
    </cfRule>
    <cfRule type="expression" dxfId="1192" priority="74">
      <formula>AND($E51 &lt; 0, ISNUMBER($E51))</formula>
    </cfRule>
  </conditionalFormatting>
  <conditionalFormatting sqref="D49:F50 E61:F61">
    <cfRule type="expression" dxfId="1191" priority="65">
      <formula>$E$61&gt;0</formula>
    </cfRule>
    <cfRule type="expression" dxfId="1190" priority="66">
      <formula>$E$61&lt;0</formula>
    </cfRule>
  </conditionalFormatting>
  <conditionalFormatting sqref="G49:I50 H61:I61">
    <cfRule type="expression" dxfId="1189" priority="63">
      <formula>$H$61&gt;0</formula>
    </cfRule>
    <cfRule type="expression" dxfId="1188" priority="64">
      <formula>$H$61&lt;0</formula>
    </cfRule>
  </conditionalFormatting>
  <conditionalFormatting sqref="J49:L50 K61:L61">
    <cfRule type="expression" dxfId="1187" priority="61">
      <formula>$K$61&gt;0</formula>
    </cfRule>
    <cfRule type="expression" dxfId="1186" priority="62">
      <formula>$K$61&lt;0</formula>
    </cfRule>
  </conditionalFormatting>
  <conditionalFormatting sqref="M49:O50 N61:O61">
    <cfRule type="expression" dxfId="1185" priority="59">
      <formula>$N$61&gt;0</formula>
    </cfRule>
    <cfRule type="expression" dxfId="1184" priority="60">
      <formula>$N$61&lt;0</formula>
    </cfRule>
  </conditionalFormatting>
  <conditionalFormatting sqref="A68:O77">
    <cfRule type="expression" dxfId="1183" priority="51">
      <formula>AND($N68 &gt; 0, ISNUMBER($N68))</formula>
    </cfRule>
    <cfRule type="expression" dxfId="1182" priority="52">
      <formula>AND($N68 &lt; 0, ISNUMBER($N68))</formula>
    </cfRule>
    <cfRule type="expression" dxfId="1181" priority="53">
      <formula>AND($K68 &gt; 0, ISNUMBER($K68))</formula>
    </cfRule>
    <cfRule type="expression" dxfId="1180" priority="54">
      <formula>AND($K68 &lt; 0, ISNUMBER($K68))</formula>
    </cfRule>
    <cfRule type="expression" dxfId="1179" priority="55">
      <formula>AND($H68 &gt; 0, ISNUMBER($H68))</formula>
    </cfRule>
    <cfRule type="expression" dxfId="1178" priority="56">
      <formula>AND($H68 &lt; 0, ISNUMBER($H68))</formula>
    </cfRule>
    <cfRule type="expression" dxfId="1177" priority="57">
      <formula>AND($E68 &gt; 0, ISNUMBER($E68))</formula>
    </cfRule>
    <cfRule type="expression" dxfId="1176" priority="58">
      <formula>AND($E68 &lt; 0, ISNUMBER($E68))</formula>
    </cfRule>
  </conditionalFormatting>
  <conditionalFormatting sqref="D66:F67 E78:F78">
    <cfRule type="expression" dxfId="1175" priority="49">
      <formula>$E$78&gt;0</formula>
    </cfRule>
    <cfRule type="expression" dxfId="1174" priority="50">
      <formula>$E$78&lt;0</formula>
    </cfRule>
  </conditionalFormatting>
  <conditionalFormatting sqref="G66:I67 H78:I78">
    <cfRule type="expression" dxfId="1173" priority="47">
      <formula>$H$78&gt;0</formula>
    </cfRule>
    <cfRule type="expression" dxfId="1172" priority="48">
      <formula>$H$78&lt;0</formula>
    </cfRule>
  </conditionalFormatting>
  <conditionalFormatting sqref="J66:L67 K78:L78">
    <cfRule type="expression" dxfId="1171" priority="45">
      <formula>$K$78&gt;0</formula>
    </cfRule>
    <cfRule type="expression" dxfId="1170" priority="46">
      <formula>$K$78&lt;0</formula>
    </cfRule>
  </conditionalFormatting>
  <conditionalFormatting sqref="M66:O67 N78:O78">
    <cfRule type="expression" dxfId="1169" priority="43">
      <formula>$N$78&gt;0</formula>
    </cfRule>
    <cfRule type="expression" dxfId="1168" priority="44">
      <formula>$N$78&lt;0</formula>
    </cfRule>
  </conditionalFormatting>
  <conditionalFormatting sqref="A85:O94">
    <cfRule type="expression" dxfId="1167" priority="35">
      <formula>AND($N85 &gt; 0, ISNUMBER($N85))</formula>
    </cfRule>
    <cfRule type="expression" dxfId="1166" priority="36">
      <formula>AND($N85 &lt; 0, ISNUMBER($N85))</formula>
    </cfRule>
    <cfRule type="expression" dxfId="1165" priority="37">
      <formula>AND($K85 &gt; 0, ISNUMBER($K85))</formula>
    </cfRule>
    <cfRule type="expression" dxfId="1164" priority="38">
      <formula>AND($K85 &lt; 0, ISNUMBER($K85))</formula>
    </cfRule>
    <cfRule type="expression" dxfId="1163" priority="39">
      <formula>AND($H85 &gt; 0, ISNUMBER($H85))</formula>
    </cfRule>
    <cfRule type="expression" dxfId="1162" priority="40">
      <formula>AND($H85 &lt; 0, ISNUMBER($H85))</formula>
    </cfRule>
    <cfRule type="expression" dxfId="1161" priority="41">
      <formula>AND($E85 &gt; 0, ISNUMBER($E85))</formula>
    </cfRule>
    <cfRule type="expression" dxfId="1160" priority="42">
      <formula>AND($E85 &lt; 0, ISNUMBER($E85))</formula>
    </cfRule>
  </conditionalFormatting>
  <conditionalFormatting sqref="D83:F84 E95:F95">
    <cfRule type="expression" dxfId="1159" priority="33">
      <formula>$E$95&gt;0</formula>
    </cfRule>
    <cfRule type="expression" dxfId="1158" priority="34">
      <formula>$E$95&lt;0</formula>
    </cfRule>
  </conditionalFormatting>
  <conditionalFormatting sqref="G83:I84 H95:I95">
    <cfRule type="expression" dxfId="1157" priority="31">
      <formula>$H$95&gt;0</formula>
    </cfRule>
    <cfRule type="expression" dxfId="1156" priority="32">
      <formula>$H$95&lt;0</formula>
    </cfRule>
  </conditionalFormatting>
  <conditionalFormatting sqref="J83:L84 K95:L95">
    <cfRule type="expression" dxfId="1155" priority="29">
      <formula>$K$95&gt;0</formula>
    </cfRule>
    <cfRule type="expression" dxfId="1154" priority="30">
      <formula>$K$95&lt;0</formula>
    </cfRule>
  </conditionalFormatting>
  <conditionalFormatting sqref="M83:O84 N95:O95">
    <cfRule type="expression" dxfId="1153" priority="27">
      <formula>$N$95&gt;0</formula>
    </cfRule>
    <cfRule type="expression" dxfId="1152" priority="28">
      <formula>$N$95&lt;0</formula>
    </cfRule>
  </conditionalFormatting>
  <conditionalFormatting sqref="A102:O111">
    <cfRule type="expression" dxfId="1151" priority="19">
      <formula>AND($N102 &gt; 0, ISNUMBER($N102))</formula>
    </cfRule>
    <cfRule type="expression" dxfId="1150" priority="20">
      <formula>AND($N102 &lt; 0, ISNUMBER($N102))</formula>
    </cfRule>
    <cfRule type="expression" dxfId="1149" priority="21">
      <formula>AND($K102 &gt; 0, ISNUMBER($K102))</formula>
    </cfRule>
    <cfRule type="expression" dxfId="1148" priority="22">
      <formula>AND($K102 &lt; 0, ISNUMBER($K102))</formula>
    </cfRule>
    <cfRule type="expression" dxfId="1147" priority="23">
      <formula>AND($H102 &gt; 0, ISNUMBER($H102))</formula>
    </cfRule>
    <cfRule type="expression" dxfId="1146" priority="24">
      <formula>AND($H102 &lt; 0, ISNUMBER($H102))</formula>
    </cfRule>
    <cfRule type="expression" dxfId="1145" priority="25">
      <formula>AND($E102 &gt; 0, ISNUMBER($E102))</formula>
    </cfRule>
    <cfRule type="expression" dxfId="1144" priority="26">
      <formula>AND($E102 &lt; 0, ISNUMBER($E102))</formula>
    </cfRule>
  </conditionalFormatting>
  <conditionalFormatting sqref="D100:F101 E112:F112">
    <cfRule type="expression" dxfId="1143" priority="17">
      <formula>$E$112&gt;0</formula>
    </cfRule>
    <cfRule type="expression" dxfId="1142" priority="18">
      <formula>$E$112&lt;0</formula>
    </cfRule>
  </conditionalFormatting>
  <conditionalFormatting sqref="G100:I101 H112:I112">
    <cfRule type="expression" dxfId="1141" priority="15">
      <formula>$H$112&gt;0</formula>
    </cfRule>
    <cfRule type="expression" dxfId="1140" priority="16">
      <formula>$H$112&lt;0</formula>
    </cfRule>
  </conditionalFormatting>
  <conditionalFormatting sqref="J100:L101 K112:L112">
    <cfRule type="expression" dxfId="1139" priority="13">
      <formula>$K$112&gt;0</formula>
    </cfRule>
    <cfRule type="expression" dxfId="1138" priority="14">
      <formula>$K$112&lt;0</formula>
    </cfRule>
  </conditionalFormatting>
  <conditionalFormatting sqref="M100:O101 N112:O112">
    <cfRule type="expression" dxfId="1137" priority="11">
      <formula>$N$112&gt;0</formula>
    </cfRule>
    <cfRule type="expression" dxfId="1136" priority="12">
      <formula>$N$112&lt;0</formula>
    </cfRule>
  </conditionalFormatting>
  <conditionalFormatting sqref="G2:I3">
    <cfRule type="expression" dxfId="113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3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3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3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3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3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2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2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2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2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44287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273"/>
      <c r="I9" s="274"/>
      <c r="J9" s="1" t="s">
        <v>28</v>
      </c>
      <c r="K9" s="281" t="s">
        <v>217</v>
      </c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159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158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265"/>
      <c r="R16" s="266"/>
    </row>
    <row r="17" spans="1:18" ht="17.25" customHeight="1">
      <c r="A17" s="39" t="s">
        <v>146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263"/>
      <c r="R17" s="264"/>
    </row>
    <row r="18" spans="1:18" ht="17.25" customHeight="1">
      <c r="A18" s="40" t="s">
        <v>153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263"/>
      <c r="R18" s="264"/>
    </row>
    <row r="19" spans="1:18" ht="17.25" customHeight="1">
      <c r="A19" s="40" t="s">
        <v>155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263"/>
      <c r="R19" s="264"/>
    </row>
    <row r="20" spans="1:18" ht="17.25" customHeight="1">
      <c r="A20" s="40" t="s">
        <v>137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263"/>
      <c r="R20" s="264"/>
    </row>
    <row r="21" spans="1:18" ht="17.25" customHeight="1">
      <c r="A21" s="41" t="s">
        <v>118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263"/>
      <c r="R21" s="264"/>
    </row>
    <row r="22" spans="1:18" ht="17.25" customHeight="1">
      <c r="A22" s="40" t="s">
        <v>145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263"/>
      <c r="R22" s="264"/>
    </row>
    <row r="23" spans="1:18" ht="17.25" customHeight="1">
      <c r="A23" s="40" t="s">
        <v>135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263"/>
      <c r="R23" s="264"/>
    </row>
    <row r="24" spans="1:18" ht="17.25" customHeight="1">
      <c r="A24" s="40" t="s">
        <v>100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263"/>
      <c r="R24" s="264"/>
    </row>
    <row r="25" spans="1:18" ht="17.25" customHeight="1">
      <c r="A25" s="40" t="s">
        <v>131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265"/>
      <c r="R25" s="266"/>
    </row>
    <row r="26" spans="1:18" ht="17.25" customHeight="1" thickBot="1">
      <c r="A26" s="42" t="s">
        <v>157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158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237"/>
      <c r="R33" s="238"/>
    </row>
    <row r="34" spans="1:18" ht="17.25" customHeight="1">
      <c r="A34" s="9" t="s">
        <v>162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235"/>
      <c r="R34" s="236"/>
    </row>
    <row r="35" spans="1:18" ht="17.25" customHeight="1">
      <c r="A35" s="11" t="s">
        <v>142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235"/>
      <c r="R35" s="236"/>
    </row>
    <row r="36" spans="1:18" ht="17.25" customHeight="1">
      <c r="A36" s="11" t="s">
        <v>144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235"/>
      <c r="R36" s="236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235"/>
      <c r="R37" s="236"/>
    </row>
    <row r="38" spans="1:18" ht="17.25" customHeight="1">
      <c r="A38" s="8" t="s">
        <v>154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235"/>
      <c r="R38" s="236"/>
    </row>
    <row r="39" spans="1:18" ht="17.25" customHeight="1">
      <c r="A39" s="11" t="s">
        <v>122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235"/>
      <c r="R39" s="236"/>
    </row>
    <row r="40" spans="1:18" ht="17.25" customHeight="1">
      <c r="A40" s="11" t="s">
        <v>147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235"/>
      <c r="R40" s="236"/>
    </row>
    <row r="41" spans="1:18" ht="17.25" customHeight="1">
      <c r="A41" s="11" t="s">
        <v>132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235"/>
      <c r="R41" s="236"/>
    </row>
    <row r="42" spans="1:18" ht="17.25" customHeight="1">
      <c r="A42" s="11" t="s">
        <v>127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237"/>
      <c r="R42" s="238"/>
    </row>
    <row r="43" spans="1:18" ht="17.25" customHeight="1" thickBot="1">
      <c r="A43" s="13" t="s">
        <v>107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158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237"/>
      <c r="R50" s="238"/>
    </row>
    <row r="51" spans="1:18" ht="17.25" customHeight="1">
      <c r="A51" s="9" t="s">
        <v>134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235"/>
      <c r="R51" s="236"/>
    </row>
    <row r="52" spans="1:18" ht="17.25" customHeight="1">
      <c r="A52" s="11" t="s">
        <v>118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235"/>
      <c r="R52" s="236"/>
    </row>
    <row r="53" spans="1:18" ht="17.25" customHeight="1">
      <c r="A53" s="11" t="s">
        <v>145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235"/>
      <c r="R53" s="236"/>
    </row>
    <row r="54" spans="1:18" ht="17.25" customHeight="1">
      <c r="A54" s="11" t="s">
        <v>135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235"/>
      <c r="R54" s="236"/>
    </row>
    <row r="55" spans="1:18" ht="17.25" customHeight="1">
      <c r="A55" s="8" t="s">
        <v>100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235"/>
      <c r="R55" s="236"/>
    </row>
    <row r="56" spans="1:18" ht="17.25" customHeight="1">
      <c r="A56" s="11" t="s">
        <v>131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235"/>
      <c r="R56" s="236"/>
    </row>
    <row r="57" spans="1:18" ht="17.25" customHeight="1">
      <c r="A57" s="11" t="s">
        <v>157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235"/>
      <c r="R57" s="23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158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237"/>
      <c r="R67" s="238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235"/>
      <c r="R68" s="236"/>
    </row>
    <row r="69" spans="1:18" ht="17.25" customHeight="1">
      <c r="A69" s="11" t="s">
        <v>124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235"/>
      <c r="R69" s="236"/>
    </row>
    <row r="70" spans="1:18" ht="17.25" customHeight="1">
      <c r="A70" s="11" t="s">
        <v>137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235"/>
      <c r="R70" s="236"/>
    </row>
    <row r="71" spans="1:18" ht="17.25" customHeight="1">
      <c r="A71" s="11" t="s">
        <v>139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235"/>
      <c r="R71" s="236"/>
    </row>
    <row r="72" spans="1:18" ht="17.25" customHeight="1">
      <c r="A72" s="8" t="s">
        <v>143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235"/>
      <c r="R72" s="236"/>
    </row>
    <row r="73" spans="1:18" ht="17.25" customHeight="1">
      <c r="A73" s="11" t="s">
        <v>125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235"/>
      <c r="R73" s="236"/>
    </row>
    <row r="74" spans="1:18" ht="17.25" customHeight="1">
      <c r="A74" s="11" t="s">
        <v>133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235"/>
      <c r="R74" s="236"/>
    </row>
    <row r="75" spans="1:18" ht="17.25" customHeight="1">
      <c r="A75" s="11" t="s">
        <v>126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235"/>
      <c r="R75" s="236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237"/>
      <c r="R76" s="238"/>
    </row>
    <row r="77" spans="1:18" ht="17.25" customHeight="1" thickBot="1">
      <c r="A77" s="13" t="s">
        <v>149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158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237"/>
      <c r="R84" s="238"/>
    </row>
    <row r="85" spans="1:18" ht="17.25" customHeight="1">
      <c r="A85" s="9" t="s">
        <v>174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235"/>
      <c r="R85" s="236"/>
    </row>
    <row r="86" spans="1:18" ht="17.25" customHeight="1">
      <c r="A86" s="11" t="s">
        <v>115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235"/>
      <c r="R86" s="236"/>
    </row>
    <row r="87" spans="1:18" ht="17.25" customHeight="1">
      <c r="A87" s="11" t="s">
        <v>171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235"/>
      <c r="R87" s="236"/>
    </row>
    <row r="88" spans="1:18" ht="17.25" customHeight="1">
      <c r="A88" s="11" t="s">
        <v>104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235"/>
      <c r="R88" s="236"/>
    </row>
    <row r="89" spans="1:18" ht="17.25" customHeight="1">
      <c r="A89" s="8" t="s">
        <v>130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235"/>
      <c r="R89" s="236"/>
    </row>
    <row r="90" spans="1:18" ht="17.25" customHeight="1">
      <c r="A90" s="11" t="s">
        <v>121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235"/>
      <c r="R90" s="236"/>
    </row>
    <row r="91" spans="1:18" ht="17.25" customHeight="1">
      <c r="A91" s="11" t="s">
        <v>165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235"/>
      <c r="R91" s="236"/>
    </row>
    <row r="92" spans="1:18" ht="17.25" customHeight="1">
      <c r="A92" s="11" t="s">
        <v>156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235"/>
      <c r="R92" s="236"/>
    </row>
    <row r="93" spans="1:18" ht="17.25" customHeight="1">
      <c r="A93" s="11" t="s">
        <v>129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237"/>
      <c r="R93" s="238"/>
    </row>
    <row r="94" spans="1:18" ht="17.25" customHeight="1" thickBot="1">
      <c r="A94" s="13" t="s">
        <v>163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158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237"/>
      <c r="R101" s="238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235"/>
      <c r="R102" s="236"/>
    </row>
    <row r="103" spans="1:18" ht="17.25" customHeight="1">
      <c r="A103" s="11" t="s">
        <v>231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235"/>
      <c r="R103" s="236"/>
    </row>
    <row r="104" spans="1:18" ht="17.25" customHeight="1">
      <c r="A104" s="11" t="s">
        <v>162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235"/>
      <c r="R104" s="236"/>
    </row>
    <row r="105" spans="1:18" ht="17.25" customHeight="1">
      <c r="A105" s="11" t="s">
        <v>124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235"/>
      <c r="R105" s="236"/>
    </row>
    <row r="106" spans="1:18" ht="17.25" customHeight="1">
      <c r="A106" s="8" t="s">
        <v>208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235"/>
      <c r="R106" s="236"/>
    </row>
    <row r="107" spans="1:18" ht="17.25" customHeight="1">
      <c r="A107" s="11" t="s">
        <v>146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235"/>
      <c r="R107" s="236"/>
    </row>
    <row r="108" spans="1:18" ht="17.25" customHeight="1">
      <c r="A108" s="11" t="s">
        <v>210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235"/>
      <c r="R108" s="236"/>
    </row>
    <row r="109" spans="1:18" ht="17.25" customHeight="1">
      <c r="A109" s="11" t="s">
        <v>153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235"/>
      <c r="R109" s="236"/>
    </row>
    <row r="110" spans="1:18" ht="17.25" customHeight="1">
      <c r="A110" s="11" t="s">
        <v>155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237"/>
      <c r="R110" s="238"/>
    </row>
    <row r="111" spans="1:18" ht="17.25" customHeight="1" thickBot="1">
      <c r="A111" s="13" t="s">
        <v>137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239"/>
      <c r="R112" s="24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125" priority="89">
      <formula>$E$27&gt;0</formula>
    </cfRule>
    <cfRule type="expression" dxfId="1124" priority="90">
      <formula>$E$27&lt;0</formula>
    </cfRule>
  </conditionalFormatting>
  <conditionalFormatting sqref="G15:I16 H27:I27">
    <cfRule type="expression" dxfId="1123" priority="87">
      <formula>$H$27&gt;0</formula>
    </cfRule>
    <cfRule type="expression" dxfId="1122" priority="88">
      <formula>$H$27&lt;0</formula>
    </cfRule>
  </conditionalFormatting>
  <conditionalFormatting sqref="J15:L16 K27:L27">
    <cfRule type="expression" dxfId="1121" priority="85">
      <formula>$K$27&gt;0</formula>
    </cfRule>
    <cfRule type="expression" dxfId="1120" priority="86">
      <formula>$K$27&lt;0</formula>
    </cfRule>
  </conditionalFormatting>
  <conditionalFormatting sqref="M15:O16 N27:O27">
    <cfRule type="expression" dxfId="1119" priority="83">
      <formula>$N$27&gt;0</formula>
    </cfRule>
    <cfRule type="expression" dxfId="1118" priority="84">
      <formula>$N$27&lt;0</formula>
    </cfRule>
  </conditionalFormatting>
  <conditionalFormatting sqref="A17:O26 A34:O43">
    <cfRule type="expression" dxfId="1117" priority="91">
      <formula>AND($N17 &gt; 0, ISNUMBER($N17))</formula>
    </cfRule>
    <cfRule type="expression" dxfId="1116" priority="92">
      <formula>AND($N17 &lt; 0, ISNUMBER($N17))</formula>
    </cfRule>
    <cfRule type="expression" dxfId="1115" priority="93">
      <formula>AND($K17 &gt; 0, ISNUMBER($K17))</formula>
    </cfRule>
    <cfRule type="expression" dxfId="1114" priority="94">
      <formula>AND($K17 &lt; 0, ISNUMBER($K17))</formula>
    </cfRule>
    <cfRule type="expression" dxfId="1113" priority="95">
      <formula>AND($H17 &gt; 0, ISNUMBER($H17))</formula>
    </cfRule>
    <cfRule type="expression" dxfId="1112" priority="96">
      <formula>AND($H17 &lt; 0, ISNUMBER($H17))</formula>
    </cfRule>
    <cfRule type="expression" dxfId="1111" priority="97">
      <formula>AND($E17 &gt; 0, ISNUMBER($E17))</formula>
    </cfRule>
    <cfRule type="expression" dxfId="1110" priority="98">
      <formula>AND($E17 &lt; 0, ISNUMBER($E17))</formula>
    </cfRule>
  </conditionalFormatting>
  <conditionalFormatting sqref="D32:F33 E44:F44">
    <cfRule type="expression" dxfId="1109" priority="81">
      <formula>$E$44&gt;0</formula>
    </cfRule>
    <cfRule type="expression" dxfId="1108" priority="82">
      <formula>$E$44&lt;0</formula>
    </cfRule>
  </conditionalFormatting>
  <conditionalFormatting sqref="G32:I33 H44:I44">
    <cfRule type="expression" dxfId="1107" priority="79">
      <formula>$H$44&gt;0</formula>
    </cfRule>
    <cfRule type="expression" dxfId="1106" priority="80">
      <formula>$H$44&lt;0</formula>
    </cfRule>
  </conditionalFormatting>
  <conditionalFormatting sqref="J32:L33 K44:L44">
    <cfRule type="expression" dxfId="1105" priority="77">
      <formula>$K$44&gt;0</formula>
    </cfRule>
    <cfRule type="expression" dxfId="1104" priority="78">
      <formula>$K$44&lt;0</formula>
    </cfRule>
  </conditionalFormatting>
  <conditionalFormatting sqref="M32:O33 N44:O44">
    <cfRule type="expression" dxfId="1103" priority="75">
      <formula>$N$44&gt;0</formula>
    </cfRule>
    <cfRule type="expression" dxfId="1102" priority="76">
      <formula>$N$44&lt;0</formula>
    </cfRule>
  </conditionalFormatting>
  <conditionalFormatting sqref="A51:O60">
    <cfRule type="expression" dxfId="1101" priority="67">
      <formula>AND($N51 &gt; 0, ISNUMBER($N51))</formula>
    </cfRule>
    <cfRule type="expression" dxfId="1100" priority="68">
      <formula>AND($N51 &lt; 0, ISNUMBER($N51))</formula>
    </cfRule>
    <cfRule type="expression" dxfId="1099" priority="69">
      <formula>AND($K51 &gt; 0, ISNUMBER($K51))</formula>
    </cfRule>
    <cfRule type="expression" dxfId="1098" priority="70">
      <formula>AND($K51 &lt; 0, ISNUMBER($K51))</formula>
    </cfRule>
    <cfRule type="expression" dxfId="1097" priority="71">
      <formula>AND($H51 &gt; 0, ISNUMBER($H51))</formula>
    </cfRule>
    <cfRule type="expression" dxfId="1096" priority="72">
      <formula>AND($H51 &lt; 0, ISNUMBER($H51))</formula>
    </cfRule>
    <cfRule type="expression" dxfId="1095" priority="73">
      <formula>AND($E51 &gt; 0, ISNUMBER($E51))</formula>
    </cfRule>
    <cfRule type="expression" dxfId="1094" priority="74">
      <formula>AND($E51 &lt; 0, ISNUMBER($E51))</formula>
    </cfRule>
  </conditionalFormatting>
  <conditionalFormatting sqref="D49:F50 E61:F61">
    <cfRule type="expression" dxfId="1093" priority="65">
      <formula>$E$61&gt;0</formula>
    </cfRule>
    <cfRule type="expression" dxfId="1092" priority="66">
      <formula>$E$61&lt;0</formula>
    </cfRule>
  </conditionalFormatting>
  <conditionalFormatting sqref="G49:I50 H61:I61">
    <cfRule type="expression" dxfId="1091" priority="63">
      <formula>$H$61&gt;0</formula>
    </cfRule>
    <cfRule type="expression" dxfId="1090" priority="64">
      <formula>$H$61&lt;0</formula>
    </cfRule>
  </conditionalFormatting>
  <conditionalFormatting sqref="J49:L50 K61:L61">
    <cfRule type="expression" dxfId="1089" priority="61">
      <formula>$K$61&gt;0</formula>
    </cfRule>
    <cfRule type="expression" dxfId="1088" priority="62">
      <formula>$K$61&lt;0</formula>
    </cfRule>
  </conditionalFormatting>
  <conditionalFormatting sqref="M49:O50 N61:O61">
    <cfRule type="expression" dxfId="1087" priority="59">
      <formula>$N$61&gt;0</formula>
    </cfRule>
    <cfRule type="expression" dxfId="1086" priority="60">
      <formula>$N$61&lt;0</formula>
    </cfRule>
  </conditionalFormatting>
  <conditionalFormatting sqref="A68:O77">
    <cfRule type="expression" dxfId="1085" priority="51">
      <formula>AND($N68 &gt; 0, ISNUMBER($N68))</formula>
    </cfRule>
    <cfRule type="expression" dxfId="1084" priority="52">
      <formula>AND($N68 &lt; 0, ISNUMBER($N68))</formula>
    </cfRule>
    <cfRule type="expression" dxfId="1083" priority="53">
      <formula>AND($K68 &gt; 0, ISNUMBER($K68))</formula>
    </cfRule>
    <cfRule type="expression" dxfId="1082" priority="54">
      <formula>AND($K68 &lt; 0, ISNUMBER($K68))</formula>
    </cfRule>
    <cfRule type="expression" dxfId="1081" priority="55">
      <formula>AND($H68 &gt; 0, ISNUMBER($H68))</formula>
    </cfRule>
    <cfRule type="expression" dxfId="1080" priority="56">
      <formula>AND($H68 &lt; 0, ISNUMBER($H68))</formula>
    </cfRule>
    <cfRule type="expression" dxfId="1079" priority="57">
      <formula>AND($E68 &gt; 0, ISNUMBER($E68))</formula>
    </cfRule>
    <cfRule type="expression" dxfId="1078" priority="58">
      <formula>AND($E68 &lt; 0, ISNUMBER($E68))</formula>
    </cfRule>
  </conditionalFormatting>
  <conditionalFormatting sqref="D66:F67 E78:F78">
    <cfRule type="expression" dxfId="1077" priority="49">
      <formula>$E$78&gt;0</formula>
    </cfRule>
    <cfRule type="expression" dxfId="1076" priority="50">
      <formula>$E$78&lt;0</formula>
    </cfRule>
  </conditionalFormatting>
  <conditionalFormatting sqref="G66:I67 H78:I78">
    <cfRule type="expression" dxfId="1075" priority="47">
      <formula>$H$78&gt;0</formula>
    </cfRule>
    <cfRule type="expression" dxfId="1074" priority="48">
      <formula>$H$78&lt;0</formula>
    </cfRule>
  </conditionalFormatting>
  <conditionalFormatting sqref="J66:L67 K78:L78">
    <cfRule type="expression" dxfId="1073" priority="45">
      <formula>$K$78&gt;0</formula>
    </cfRule>
    <cfRule type="expression" dxfId="1072" priority="46">
      <formula>$K$78&lt;0</formula>
    </cfRule>
  </conditionalFormatting>
  <conditionalFormatting sqref="M66:O67 N78:O78">
    <cfRule type="expression" dxfId="1071" priority="43">
      <formula>$N$78&gt;0</formula>
    </cfRule>
    <cfRule type="expression" dxfId="1070" priority="44">
      <formula>$N$78&lt;0</formula>
    </cfRule>
  </conditionalFormatting>
  <conditionalFormatting sqref="A85:O94">
    <cfRule type="expression" dxfId="1069" priority="35">
      <formula>AND($N85 &gt; 0, ISNUMBER($N85))</formula>
    </cfRule>
    <cfRule type="expression" dxfId="1068" priority="36">
      <formula>AND($N85 &lt; 0, ISNUMBER($N85))</formula>
    </cfRule>
    <cfRule type="expression" dxfId="1067" priority="37">
      <formula>AND($K85 &gt; 0, ISNUMBER($K85))</formula>
    </cfRule>
    <cfRule type="expression" dxfId="1066" priority="38">
      <formula>AND($K85 &lt; 0, ISNUMBER($K85))</formula>
    </cfRule>
    <cfRule type="expression" dxfId="1065" priority="39">
      <formula>AND($H85 &gt; 0, ISNUMBER($H85))</formula>
    </cfRule>
    <cfRule type="expression" dxfId="1064" priority="40">
      <formula>AND($H85 &lt; 0, ISNUMBER($H85))</formula>
    </cfRule>
    <cfRule type="expression" dxfId="1063" priority="41">
      <formula>AND($E85 &gt; 0, ISNUMBER($E85))</formula>
    </cfRule>
    <cfRule type="expression" dxfId="1062" priority="42">
      <formula>AND($E85 &lt; 0, ISNUMBER($E85))</formula>
    </cfRule>
  </conditionalFormatting>
  <conditionalFormatting sqref="D83:F84 E95:F95">
    <cfRule type="expression" dxfId="1061" priority="33">
      <formula>$E$95&gt;0</formula>
    </cfRule>
    <cfRule type="expression" dxfId="1060" priority="34">
      <formula>$E$95&lt;0</formula>
    </cfRule>
  </conditionalFormatting>
  <conditionalFormatting sqref="G83:I84 H95:I95">
    <cfRule type="expression" dxfId="1059" priority="31">
      <formula>$H$95&gt;0</formula>
    </cfRule>
    <cfRule type="expression" dxfId="1058" priority="32">
      <formula>$H$95&lt;0</formula>
    </cfRule>
  </conditionalFormatting>
  <conditionalFormatting sqref="J83:L84 K95:L95">
    <cfRule type="expression" dxfId="1057" priority="29">
      <formula>$K$95&gt;0</formula>
    </cfRule>
    <cfRule type="expression" dxfId="1056" priority="30">
      <formula>$K$95&lt;0</formula>
    </cfRule>
  </conditionalFormatting>
  <conditionalFormatting sqref="M83:O84 N95:O95">
    <cfRule type="expression" dxfId="1055" priority="27">
      <formula>$N$95&gt;0</formula>
    </cfRule>
    <cfRule type="expression" dxfId="1054" priority="28">
      <formula>$N$95&lt;0</formula>
    </cfRule>
  </conditionalFormatting>
  <conditionalFormatting sqref="A102:O111">
    <cfRule type="expression" dxfId="1053" priority="19">
      <formula>AND($N102 &gt; 0, ISNUMBER($N102))</formula>
    </cfRule>
    <cfRule type="expression" dxfId="1052" priority="20">
      <formula>AND($N102 &lt; 0, ISNUMBER($N102))</formula>
    </cfRule>
    <cfRule type="expression" dxfId="1051" priority="21">
      <formula>AND($K102 &gt; 0, ISNUMBER($K102))</formula>
    </cfRule>
    <cfRule type="expression" dxfId="1050" priority="22">
      <formula>AND($K102 &lt; 0, ISNUMBER($K102))</formula>
    </cfRule>
    <cfRule type="expression" dxfId="1049" priority="23">
      <formula>AND($H102 &gt; 0, ISNUMBER($H102))</formula>
    </cfRule>
    <cfRule type="expression" dxfId="1048" priority="24">
      <formula>AND($H102 &lt; 0, ISNUMBER($H102))</formula>
    </cfRule>
    <cfRule type="expression" dxfId="1047" priority="25">
      <formula>AND($E102 &gt; 0, ISNUMBER($E102))</formula>
    </cfRule>
    <cfRule type="expression" dxfId="1046" priority="26">
      <formula>AND($E102 &lt; 0, ISNUMBER($E102))</formula>
    </cfRule>
  </conditionalFormatting>
  <conditionalFormatting sqref="D100:F101 E112:F112">
    <cfRule type="expression" dxfId="1045" priority="17">
      <formula>$E$112&gt;0</formula>
    </cfRule>
    <cfRule type="expression" dxfId="1044" priority="18">
      <formula>$E$112&lt;0</formula>
    </cfRule>
  </conditionalFormatting>
  <conditionalFormatting sqref="G100:I101 H112:I112">
    <cfRule type="expression" dxfId="1043" priority="15">
      <formula>$H$112&gt;0</formula>
    </cfRule>
    <cfRule type="expression" dxfId="1042" priority="16">
      <formula>$H$112&lt;0</formula>
    </cfRule>
  </conditionalFormatting>
  <conditionalFormatting sqref="J100:L101 K112:L112">
    <cfRule type="expression" dxfId="1041" priority="13">
      <formula>$K$112&gt;0</formula>
    </cfRule>
    <cfRule type="expression" dxfId="1040" priority="14">
      <formula>$K$112&lt;0</formula>
    </cfRule>
  </conditionalFormatting>
  <conditionalFormatting sqref="M100:O101 N112:O112">
    <cfRule type="expression" dxfId="1039" priority="11">
      <formula>$N$112&gt;0</formula>
    </cfRule>
    <cfRule type="expression" dxfId="1038" priority="12">
      <formula>$N$112&lt;0</formula>
    </cfRule>
  </conditionalFormatting>
  <conditionalFormatting sqref="G2:I3">
    <cfRule type="expression" dxfId="103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3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3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3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3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3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3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2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2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44287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-261,782 KRW (-8.73%)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-141,946 KRW (-9.46%)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-385,186 KRW (-12.84%)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-343,728 KRW (-11.46%)</v>
      </c>
      <c r="H9" s="273"/>
      <c r="I9" s="274"/>
      <c r="J9" s="1" t="s">
        <v>28</v>
      </c>
      <c r="K9" s="281" t="s">
        <v>217</v>
      </c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-271,008 KRW (-9.03%)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166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165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93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9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265"/>
      <c r="R16" s="266"/>
    </row>
    <row r="17" spans="1:18" ht="17.25" customHeight="1">
      <c r="A17" s="9" t="s">
        <v>118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>
        <f>IF(NOT(_xlfn.IFNA(VLOOKUP($A17, $A$30:$O$112, 4, FALSE), "")=0), _xlfn.IFNA(VLOOKUP($A17, $A$30:$O$112, 4, FALSE), ""), "")</f>
        <v>30.5</v>
      </c>
      <c r="E17" s="22">
        <f>IF(NOT(_xlfn.IFNA(VLOOKUP($A17, $A$30:$O$112, 5, FALSE), "")=0), _xlfn.IFNA(VLOOKUP($A17, $A$30:$O$112, 5, FALSE), ""), "")</f>
        <v>0.14661654135338339</v>
      </c>
      <c r="F17" s="58">
        <f>IF(NOT(_xlfn.IFNA(VLOOKUP($A17, $A$30:$O$112, 6, FALSE), "")=0), _xlfn.IFNA(VLOOKUP($A17, $A$30:$O$112, 6, FALSE), ""), "")</f>
        <v>43984.962406015016</v>
      </c>
      <c r="G17" s="36">
        <f t="shared" ref="G17:G26" si="0">IF(NOT(_xlfn.IFNA(VLOOKUP($A17, $A$30:$O$112, 7, FALSE), "")=0), _xlfn.IFNA(VLOOKUP($A17, $A$30:$O$112, 7, FALSE), ""), "")</f>
        <v>30.1</v>
      </c>
      <c r="H17" s="5">
        <f>IF(NOT(_xlfn.IFNA(VLOOKUP($A17, $A$30:$O$112, 8, FALSE), "")=0), _xlfn.IFNA(VLOOKUP($A17, $A$30:$O$112, 8, FALSE), ""), "")</f>
        <v>0.13157894736842105</v>
      </c>
      <c r="I17" s="59">
        <f>IF(NOT(_xlfn.IFNA(VLOOKUP($A17, $A$30:$O$112, 9, FALSE), "")=0), _xlfn.IFNA(VLOOKUP($A17, $A$30:$O$112, 9, FALSE), ""), "")</f>
        <v>39473.684210526313</v>
      </c>
      <c r="J17" s="89">
        <f>IF(NOT(_xlfn.IFNA(VLOOKUP($A17, $A$30:$O$112, 10, FALSE), "")=0), _xlfn.IFNA(VLOOKUP($A17, $A$30:$O$112, 10, FALSE), ""), "")</f>
        <v>27.9</v>
      </c>
      <c r="K17" s="22">
        <f>IF(NOT(_xlfn.IFNA(VLOOKUP($A17, $A$30:$O$112, 11, FALSE), "")=0), _xlfn.IFNA(VLOOKUP($A17, $A$30:$O$112, 11, FALSE), ""), "")</f>
        <v>4.8872180451127713E-2</v>
      </c>
      <c r="L17" s="58">
        <f>IF(NOT(_xlfn.IFNA(VLOOKUP($A17, $A$30:$O$112, 12, FALSE), "")=0), _xlfn.IFNA(VLOOKUP($A17, $A$30:$O$112, 12, FALSE), ""), "")</f>
        <v>14661.654135338315</v>
      </c>
      <c r="M17" s="89">
        <f>IF(NOT(_xlfn.IFNA(VLOOKUP($A17, $A$30:$O$112, 13, FALSE), "")=0), _xlfn.IFNA(VLOOKUP($A17, $A$30:$O$112, 13, FALSE), ""), "")</f>
        <v>28.6</v>
      </c>
      <c r="N17" s="22">
        <f>IF(NOT(_xlfn.IFNA(VLOOKUP($A17, $A$30:$O$112, 14, FALSE), "")=0), _xlfn.IFNA(VLOOKUP($A17, $A$30:$O$112, 14, FALSE), ""), "")</f>
        <v>7.5187969924812026E-2</v>
      </c>
      <c r="O17" s="43">
        <f>IF(NOT(_xlfn.IFNA(VLOOKUP($A17, $A$30:$O$112, 15, FALSE), "")=0), _xlfn.IFNA(VLOOKUP($A17, $A$30:$O$112, 15, FALSE), ""), "")</f>
        <v>22556.390977443607</v>
      </c>
      <c r="Q17" s="263"/>
      <c r="R17" s="264"/>
    </row>
    <row r="18" spans="1:18" ht="17.25" customHeight="1">
      <c r="A18" s="11" t="s">
        <v>162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>
        <f t="shared" ref="D18:D26" si="3">IF(NOT(_xlfn.IFNA(VLOOKUP($A18, $A$30:$O$112, 4, FALSE), "")=0), _xlfn.IFNA(VLOOKUP($A18, $A$30:$O$112, 4, FALSE), ""), "")</f>
        <v>57.5</v>
      </c>
      <c r="E18" s="5">
        <f t="shared" ref="E18:E26" si="4">IF(NOT(_xlfn.IFNA(VLOOKUP($A18, $A$30:$O$112, 5, FALSE), "")=0), _xlfn.IFNA(VLOOKUP($A18, $A$30:$O$112, 5, FALSE), ""), "")</f>
        <v>-8.439490445859868E-2</v>
      </c>
      <c r="F18" s="59">
        <f t="shared" ref="F18:F26" si="5">IF(NOT(_xlfn.IFNA(VLOOKUP($A18, $A$30:$O$112, 6, FALSE), "")=0), _xlfn.IFNA(VLOOKUP($A18, $A$30:$O$112, 6, FALSE), ""), "")</f>
        <v>-25318.471337579605</v>
      </c>
      <c r="G18" s="36">
        <f t="shared" si="0"/>
        <v>58</v>
      </c>
      <c r="H18" s="5">
        <f t="shared" ref="H18:H26" si="6">IF(NOT(_xlfn.IFNA(VLOOKUP($A18, $A$30:$O$112, 8, FALSE), "")=0), _xlfn.IFNA(VLOOKUP($A18, $A$30:$O$112, 8, FALSE), ""), "")</f>
        <v>-7.6433121019108236E-2</v>
      </c>
      <c r="I18" s="59">
        <f t="shared" ref="I18:I26" si="7">IF(NOT(_xlfn.IFNA(VLOOKUP($A18, $A$30:$O$112, 9, FALSE), "")=0), _xlfn.IFNA(VLOOKUP($A18, $A$30:$O$112, 9, FALSE), ""), "")</f>
        <v>-22929.93630573247</v>
      </c>
      <c r="J18" s="36">
        <f t="shared" ref="J18:J26" si="8">IF(NOT(_xlfn.IFNA(VLOOKUP($A18, $A$30:$O$112, 10, FALSE), "")=0), _xlfn.IFNA(VLOOKUP($A18, $A$30:$O$112, 10, FALSE), ""), "")</f>
        <v>53.9</v>
      </c>
      <c r="K18" s="5">
        <f t="shared" ref="K18:K26" si="9">IF(NOT(_xlfn.IFNA(VLOOKUP($A18, $A$30:$O$112, 11, FALSE), "")=0), _xlfn.IFNA(VLOOKUP($A18, $A$30:$O$112, 11, FALSE), ""), "")</f>
        <v>-0.14171974522292993</v>
      </c>
      <c r="L18" s="59">
        <f t="shared" ref="L18:L26" si="10">IF(NOT(_xlfn.IFNA(VLOOKUP($A18, $A$30:$O$112, 12, FALSE), "")=0), _xlfn.IFNA(VLOOKUP($A18, $A$30:$O$112, 12, FALSE), ""), "")</f>
        <v>-42515.923566878977</v>
      </c>
      <c r="M18" s="36">
        <f t="shared" ref="M18:M26" si="11">IF(NOT(_xlfn.IFNA(VLOOKUP($A18, $A$30:$O$112, 13, FALSE), "")=0), _xlfn.IFNA(VLOOKUP($A18, $A$30:$O$112, 13, FALSE), ""), "")</f>
        <v>56.4</v>
      </c>
      <c r="N18" s="5">
        <f t="shared" ref="N18:N26" si="12">IF(NOT(_xlfn.IFNA(VLOOKUP($A18, $A$30:$O$112, 14, FALSE), "")=0), _xlfn.IFNA(VLOOKUP($A18, $A$30:$O$112, 14, FALSE), ""), "")</f>
        <v>-0.10191082802547768</v>
      </c>
      <c r="O18" s="44">
        <f t="shared" ref="O18:O26" si="13">IF(NOT(_xlfn.IFNA(VLOOKUP($A18, $A$30:$O$112, 15, FALSE), "")=0), _xlfn.IFNA(VLOOKUP($A18, $A$30:$O$112, 15, FALSE), ""), "")</f>
        <v>-30573.248407643307</v>
      </c>
      <c r="Q18" s="263"/>
      <c r="R18" s="264"/>
    </row>
    <row r="19" spans="1:18" ht="17.25" customHeight="1">
      <c r="A19" s="11" t="s">
        <v>147</v>
      </c>
      <c r="B19" s="36">
        <f t="shared" si="1"/>
        <v>104</v>
      </c>
      <c r="C19" s="5">
        <f t="shared" si="2"/>
        <v>0.1170784103</v>
      </c>
      <c r="D19" s="36">
        <f t="shared" si="3"/>
        <v>103</v>
      </c>
      <c r="E19" s="5">
        <f t="shared" si="4"/>
        <v>-9.6153846153846159E-3</v>
      </c>
      <c r="F19" s="59">
        <f t="shared" si="5"/>
        <v>-2884.6153846153848</v>
      </c>
      <c r="G19" s="36">
        <f t="shared" si="0"/>
        <v>101</v>
      </c>
      <c r="H19" s="5">
        <f t="shared" si="6"/>
        <v>-2.8846153846153848E-2</v>
      </c>
      <c r="I19" s="59">
        <f t="shared" si="7"/>
        <v>-8653.8461538461543</v>
      </c>
      <c r="J19" s="36">
        <f t="shared" si="8"/>
        <v>91.8</v>
      </c>
      <c r="K19" s="5">
        <f t="shared" si="9"/>
        <v>-0.11730769230769234</v>
      </c>
      <c r="L19" s="59">
        <f t="shared" si="10"/>
        <v>-35192.307692307702</v>
      </c>
      <c r="M19" s="36">
        <f t="shared" si="11"/>
        <v>94.8</v>
      </c>
      <c r="N19" s="5">
        <f t="shared" si="12"/>
        <v>-8.8461538461538494E-2</v>
      </c>
      <c r="O19" s="44">
        <f t="shared" si="13"/>
        <v>-26538.46153846155</v>
      </c>
      <c r="Q19" s="263"/>
      <c r="R19" s="264"/>
    </row>
    <row r="20" spans="1:18" ht="17.25" customHeight="1">
      <c r="A20" s="40" t="s">
        <v>138</v>
      </c>
      <c r="B20" s="36">
        <f t="shared" si="1"/>
        <v>1880</v>
      </c>
      <c r="C20" s="5">
        <f t="shared" si="2"/>
        <v>0.11242603549999999</v>
      </c>
      <c r="D20" s="36">
        <f t="shared" si="3"/>
        <v>1700</v>
      </c>
      <c r="E20" s="5">
        <f t="shared" si="4"/>
        <v>-9.5744680851063829E-2</v>
      </c>
      <c r="F20" s="59">
        <f t="shared" si="5"/>
        <v>-28723.40425531915</v>
      </c>
      <c r="G20" s="36">
        <f t="shared" si="0"/>
        <v>1665</v>
      </c>
      <c r="H20" s="5">
        <f t="shared" si="6"/>
        <v>-0.11436170212765957</v>
      </c>
      <c r="I20" s="59">
        <f t="shared" si="7"/>
        <v>-34308.51063829787</v>
      </c>
      <c r="J20" s="36">
        <f t="shared" si="8"/>
        <v>1560</v>
      </c>
      <c r="K20" s="5">
        <f t="shared" si="9"/>
        <v>-0.1702127659574468</v>
      </c>
      <c r="L20" s="59">
        <f t="shared" si="10"/>
        <v>-51063.829787234041</v>
      </c>
      <c r="M20" s="36">
        <f t="shared" si="11"/>
        <v>1645</v>
      </c>
      <c r="N20" s="5">
        <f t="shared" si="12"/>
        <v>-0.125</v>
      </c>
      <c r="O20" s="44">
        <f t="shared" si="13"/>
        <v>-37500</v>
      </c>
      <c r="Q20" s="263"/>
      <c r="R20" s="264"/>
    </row>
    <row r="21" spans="1:18" ht="17.25" customHeight="1">
      <c r="A21" s="41" t="s">
        <v>134</v>
      </c>
      <c r="B21" s="37">
        <f t="shared" si="1"/>
        <v>31</v>
      </c>
      <c r="C21" s="24">
        <f t="shared" si="2"/>
        <v>9.15492958E-2</v>
      </c>
      <c r="D21" s="37">
        <f t="shared" si="3"/>
        <v>28.5</v>
      </c>
      <c r="E21" s="24">
        <f t="shared" si="4"/>
        <v>-8.0645161290322578E-2</v>
      </c>
      <c r="F21" s="60">
        <f t="shared" si="5"/>
        <v>-24193.548387096773</v>
      </c>
      <c r="G21" s="37">
        <f t="shared" si="0"/>
        <v>28.7</v>
      </c>
      <c r="H21" s="24">
        <f t="shared" si="6"/>
        <v>-7.4193548387096797E-2</v>
      </c>
      <c r="I21" s="60">
        <f t="shared" si="7"/>
        <v>-22258.064516129038</v>
      </c>
      <c r="J21" s="37">
        <f t="shared" si="8"/>
        <v>27.3</v>
      </c>
      <c r="K21" s="24">
        <f t="shared" si="9"/>
        <v>-0.11935483870967739</v>
      </c>
      <c r="L21" s="60">
        <f t="shared" si="10"/>
        <v>-35806.45161290322</v>
      </c>
      <c r="M21" s="37">
        <f t="shared" si="11"/>
        <v>28.2</v>
      </c>
      <c r="N21" s="24">
        <f t="shared" si="12"/>
        <v>-9.0322580645161313E-2</v>
      </c>
      <c r="O21" s="62">
        <f t="shared" si="13"/>
        <v>-27096.774193548394</v>
      </c>
      <c r="Q21" s="263"/>
      <c r="R21" s="264"/>
    </row>
    <row r="22" spans="1:18" ht="17.25" customHeight="1">
      <c r="A22" s="40" t="s">
        <v>210</v>
      </c>
      <c r="B22" s="36">
        <f t="shared" si="1"/>
        <v>53300</v>
      </c>
      <c r="C22" s="5">
        <f t="shared" si="2"/>
        <v>8.5318672400000004E-2</v>
      </c>
      <c r="D22" s="36">
        <f t="shared" si="3"/>
        <v>48160</v>
      </c>
      <c r="E22" s="5">
        <f t="shared" si="4"/>
        <v>-9.6435272045028136E-2</v>
      </c>
      <c r="F22" s="59">
        <f t="shared" si="5"/>
        <v>-28930.581613508442</v>
      </c>
      <c r="G22" s="36">
        <f t="shared" si="0"/>
        <v>47180</v>
      </c>
      <c r="H22" s="5">
        <f t="shared" si="6"/>
        <v>-0.11482176360225141</v>
      </c>
      <c r="I22" s="59">
        <f t="shared" si="7"/>
        <v>-34446.52908067542</v>
      </c>
      <c r="J22" s="36">
        <f t="shared" si="8"/>
        <v>44670</v>
      </c>
      <c r="K22" s="5">
        <f t="shared" si="9"/>
        <v>-0.16191369606003753</v>
      </c>
      <c r="L22" s="59">
        <f t="shared" si="10"/>
        <v>-48574.108818011257</v>
      </c>
      <c r="M22" s="36">
        <f t="shared" si="11"/>
        <v>46420</v>
      </c>
      <c r="N22" s="5">
        <f t="shared" si="12"/>
        <v>-0.12908067542213883</v>
      </c>
      <c r="O22" s="44">
        <f t="shared" si="13"/>
        <v>-38724.202626641651</v>
      </c>
      <c r="Q22" s="263"/>
      <c r="R22" s="264"/>
    </row>
    <row r="23" spans="1:18" ht="17.25" customHeight="1">
      <c r="A23" s="40" t="s">
        <v>144</v>
      </c>
      <c r="B23" s="36">
        <f t="shared" si="1"/>
        <v>51.2</v>
      </c>
      <c r="C23" s="5">
        <f t="shared" si="2"/>
        <v>7.1129707099999995E-2</v>
      </c>
      <c r="D23" s="36">
        <f t="shared" si="3"/>
        <v>44.9</v>
      </c>
      <c r="E23" s="5">
        <f t="shared" si="4"/>
        <v>-0.12304687500000008</v>
      </c>
      <c r="F23" s="59">
        <f t="shared" si="5"/>
        <v>-36914.062500000022</v>
      </c>
      <c r="G23" s="36">
        <f t="shared" si="0"/>
        <v>44.6</v>
      </c>
      <c r="H23" s="5">
        <f t="shared" si="6"/>
        <v>-0.12890625000000003</v>
      </c>
      <c r="I23" s="59">
        <f t="shared" si="7"/>
        <v>-38671.875000000007</v>
      </c>
      <c r="J23" s="36">
        <f t="shared" si="8"/>
        <v>42.2</v>
      </c>
      <c r="K23" s="5">
        <f t="shared" si="9"/>
        <v>-0.17578125</v>
      </c>
      <c r="L23" s="59">
        <f t="shared" si="10"/>
        <v>-52734.375</v>
      </c>
      <c r="M23" s="36">
        <f t="shared" si="11"/>
        <v>44</v>
      </c>
      <c r="N23" s="5">
        <f t="shared" si="12"/>
        <v>-0.14062500000000006</v>
      </c>
      <c r="O23" s="44">
        <f t="shared" si="13"/>
        <v>-42187.500000000015</v>
      </c>
      <c r="Q23" s="263"/>
      <c r="R23" s="264"/>
    </row>
    <row r="24" spans="1:18" ht="17.25" customHeight="1">
      <c r="A24" s="40" t="s">
        <v>228</v>
      </c>
      <c r="B24" s="36">
        <f t="shared" si="1"/>
        <v>3570</v>
      </c>
      <c r="C24" s="5">
        <f t="shared" si="2"/>
        <v>5.6213017800000001E-2</v>
      </c>
      <c r="D24" s="36">
        <f t="shared" si="3"/>
        <v>2990</v>
      </c>
      <c r="E24" s="5">
        <f t="shared" si="4"/>
        <v>-0.16246498599439776</v>
      </c>
      <c r="F24" s="59">
        <f t="shared" si="5"/>
        <v>-48739.495798319331</v>
      </c>
      <c r="G24" s="36">
        <f t="shared" si="0"/>
        <v>3020</v>
      </c>
      <c r="H24" s="5">
        <f t="shared" si="6"/>
        <v>-0.15406162464985995</v>
      </c>
      <c r="I24" s="59">
        <f t="shared" si="7"/>
        <v>-46218.487394957985</v>
      </c>
      <c r="J24" s="36">
        <f t="shared" si="8"/>
        <v>2885</v>
      </c>
      <c r="K24" s="5">
        <f t="shared" si="9"/>
        <v>-0.19187675070028012</v>
      </c>
      <c r="L24" s="59">
        <f t="shared" si="10"/>
        <v>-57563.025210084037</v>
      </c>
      <c r="M24" s="36">
        <f t="shared" si="11"/>
        <v>3020</v>
      </c>
      <c r="N24" s="5">
        <f t="shared" si="12"/>
        <v>-0.15406162464985995</v>
      </c>
      <c r="O24" s="44">
        <f t="shared" si="13"/>
        <v>-46218.487394957985</v>
      </c>
      <c r="Q24" s="263"/>
      <c r="R24" s="264"/>
    </row>
    <row r="25" spans="1:18" ht="17.25" customHeight="1">
      <c r="A25" s="11" t="s">
        <v>131</v>
      </c>
      <c r="B25" s="36">
        <f t="shared" si="1"/>
        <v>35.6</v>
      </c>
      <c r="C25" s="5">
        <f t="shared" si="2"/>
        <v>5.32544379E-2</v>
      </c>
      <c r="D25" s="36">
        <f t="shared" si="3"/>
        <v>33.299999999999997</v>
      </c>
      <c r="E25" s="5">
        <f t="shared" si="4"/>
        <v>-6.4606741573033824E-2</v>
      </c>
      <c r="F25" s="59">
        <f t="shared" si="5"/>
        <v>-19382.022471910146</v>
      </c>
      <c r="G25" s="36">
        <f t="shared" si="0"/>
        <v>32.4</v>
      </c>
      <c r="H25" s="5">
        <f t="shared" si="6"/>
        <v>-8.9887640449438283E-2</v>
      </c>
      <c r="I25" s="59">
        <f t="shared" si="7"/>
        <v>-26966.292134831485</v>
      </c>
      <c r="J25" s="36">
        <f t="shared" si="8"/>
        <v>30.2</v>
      </c>
      <c r="K25" s="5">
        <f t="shared" si="9"/>
        <v>-0.15168539325842703</v>
      </c>
      <c r="L25" s="59">
        <f t="shared" si="10"/>
        <v>-45505.617977528113</v>
      </c>
      <c r="M25" s="36">
        <f t="shared" si="11"/>
        <v>31.3</v>
      </c>
      <c r="N25" s="5">
        <f t="shared" si="12"/>
        <v>-0.1207865168539326</v>
      </c>
      <c r="O25" s="44">
        <f t="shared" si="13"/>
        <v>-36235.955056179781</v>
      </c>
      <c r="Q25" s="265"/>
      <c r="R25" s="266"/>
    </row>
    <row r="26" spans="1:18" ht="17.25" customHeight="1" thickBot="1">
      <c r="A26" s="11" t="s">
        <v>174</v>
      </c>
      <c r="B26" s="38">
        <f t="shared" si="1"/>
        <v>620</v>
      </c>
      <c r="C26" s="16">
        <f t="shared" si="2"/>
        <v>4.3771043799999999E-2</v>
      </c>
      <c r="D26" s="38">
        <f t="shared" si="3"/>
        <v>528</v>
      </c>
      <c r="E26" s="16">
        <f t="shared" si="4"/>
        <v>-0.14838709677419354</v>
      </c>
      <c r="F26" s="61">
        <f t="shared" si="5"/>
        <v>-44516.129032258061</v>
      </c>
      <c r="G26" s="38">
        <f t="shared" si="0"/>
        <v>524</v>
      </c>
      <c r="H26" s="16">
        <f t="shared" si="6"/>
        <v>-0.15483870967741936</v>
      </c>
      <c r="I26" s="61">
        <f t="shared" si="7"/>
        <v>-46451.61290322581</v>
      </c>
      <c r="J26" s="38">
        <f t="shared" si="8"/>
        <v>500</v>
      </c>
      <c r="K26" s="16">
        <f t="shared" si="9"/>
        <v>-0.19354838709677419</v>
      </c>
      <c r="L26" s="61">
        <f t="shared" si="10"/>
        <v>-58064.516129032258</v>
      </c>
      <c r="M26" s="38">
        <f t="shared" si="11"/>
        <v>515</v>
      </c>
      <c r="N26" s="16">
        <f t="shared" si="12"/>
        <v>-0.16935483870967741</v>
      </c>
      <c r="O26" s="45">
        <f t="shared" si="13"/>
        <v>-50806.45161290322</v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-7.1872456124863968E-2</v>
      </c>
      <c r="F27" s="47">
        <f>SUM(F17:F26)</f>
        <v>-215617.3683745919</v>
      </c>
      <c r="G27" s="57" t="s">
        <v>82</v>
      </c>
      <c r="H27" s="46">
        <f>IF(COUNT(H17:H26), SUM(H17:H26) / COUNT(H17:H26), 0)</f>
        <v>-8.0477156639056635E-2</v>
      </c>
      <c r="I27" s="47">
        <f>SUM(I17:I26)</f>
        <v>-241431.46991716992</v>
      </c>
      <c r="J27" s="57" t="s">
        <v>82</v>
      </c>
      <c r="K27" s="46">
        <f>IF(COUNT(K17:K26), SUM(K17:K26) / COUNT(K17:K26), 0)</f>
        <v>-0.13745283388621377</v>
      </c>
      <c r="L27" s="47">
        <f>SUM(L17:L26)</f>
        <v>-412358.50165864133</v>
      </c>
      <c r="M27" s="57" t="s">
        <v>82</v>
      </c>
      <c r="N27" s="46">
        <f>IF(COUNT(N17:N26), SUM(N17:N26) / COUNT(N17:N26), 0)</f>
        <v>-0.10444156328429743</v>
      </c>
      <c r="O27" s="47">
        <f>SUM(O17:O26)</f>
        <v>-313324.68985289225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165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237"/>
      <c r="R33" s="238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>
        <v>38.700000000000003</v>
      </c>
      <c r="E34" s="22">
        <f>IF(ISNUMBER(D34), (D34 - $B34) / $B34, "")</f>
        <v>-2.0253164556961953E-2</v>
      </c>
      <c r="F34" s="43">
        <f>IF(ISNUMBER(D34), $B44 * E34, "")</f>
        <v>-6075.9493670885859</v>
      </c>
      <c r="G34" s="89">
        <v>38.200000000000003</v>
      </c>
      <c r="H34" s="22">
        <f>IF(ISNUMBER(G34), (G34 - $B34) / $B34, "")</f>
        <v>-3.2911392405063217E-2</v>
      </c>
      <c r="I34" s="43">
        <f>IF(ISNUMBER(G34), $B44 * H34, "")</f>
        <v>-9873.4177215189648</v>
      </c>
      <c r="J34" s="89">
        <v>36.4</v>
      </c>
      <c r="K34" s="22">
        <f>IF(ISNUMBER(J34), (J34 - $B34) / $B34, "")</f>
        <v>-7.8481012658227878E-2</v>
      </c>
      <c r="L34" s="43">
        <f>IF(ISNUMBER(J34), $B44 * K34, "")</f>
        <v>-23544.303797468365</v>
      </c>
      <c r="M34" s="89">
        <v>38</v>
      </c>
      <c r="N34" s="22">
        <f>IF(ISNUMBER(M34), (M34 - $B34) / $B34, "")</f>
        <v>-3.7974683544303799E-2</v>
      </c>
      <c r="O34" s="43">
        <f>IF(ISNUMBER(M34), $B44 * N34, "")</f>
        <v>-11392.40506329114</v>
      </c>
      <c r="Q34" s="235"/>
      <c r="R34" s="236"/>
    </row>
    <row r="35" spans="1:18" ht="17.25" customHeight="1">
      <c r="A35" s="11" t="s">
        <v>142</v>
      </c>
      <c r="B35" s="32">
        <v>11.7</v>
      </c>
      <c r="C35" s="5">
        <v>0.1711711712</v>
      </c>
      <c r="D35" s="36">
        <v>10.6</v>
      </c>
      <c r="E35" s="5">
        <f t="shared" ref="E35:E43" si="14">IF(ISNUMBER(D35), (D35 - $B35) / $B35, "")</f>
        <v>-9.4017094017093988E-2</v>
      </c>
      <c r="F35" s="44">
        <f>IF(ISNUMBER(D35), $B44 * E35, "")</f>
        <v>-28205.128205128196</v>
      </c>
      <c r="G35" s="36">
        <v>10.4</v>
      </c>
      <c r="H35" s="5">
        <f t="shared" ref="H35:H43" si="15">IF(ISNUMBER(G35), (G35 - $B35) / $B35, "")</f>
        <v>-0.11111111111111102</v>
      </c>
      <c r="I35" s="44">
        <f>IF(ISNUMBER(G35), $B44 * H35, "")</f>
        <v>-33333.333333333307</v>
      </c>
      <c r="J35" s="36">
        <v>10.1</v>
      </c>
      <c r="K35" s="5">
        <f t="shared" ref="K35:K43" si="16">IF(ISNUMBER(J35), (J35 - $B35) / $B35, "")</f>
        <v>-0.13675213675213674</v>
      </c>
      <c r="L35" s="44">
        <f>IF(ISNUMBER(J35), $B44 * K35, "")</f>
        <v>-41025.641025641024</v>
      </c>
      <c r="M35" s="36">
        <v>10.4</v>
      </c>
      <c r="N35" s="5">
        <f t="shared" ref="N35:N43" si="17">IF(ISNUMBER(M35), (M35 - $B35) / $B35, "")</f>
        <v>-0.11111111111111102</v>
      </c>
      <c r="O35" s="44">
        <f>IF(ISNUMBER(M35), $B44 * N35, "")</f>
        <v>-33333.333333333307</v>
      </c>
      <c r="Q35" s="235"/>
      <c r="R35" s="236"/>
    </row>
    <row r="36" spans="1:18" ht="17.25" customHeight="1">
      <c r="A36" s="11" t="s">
        <v>118</v>
      </c>
      <c r="B36" s="32">
        <v>26.6</v>
      </c>
      <c r="C36" s="5">
        <v>0.13675213680000001</v>
      </c>
      <c r="D36" s="36">
        <v>30.5</v>
      </c>
      <c r="E36" s="5">
        <f t="shared" si="14"/>
        <v>0.14661654135338339</v>
      </c>
      <c r="F36" s="44">
        <f>IF(ISNUMBER(D36), $B44 * E36, "")</f>
        <v>43984.962406015016</v>
      </c>
      <c r="G36" s="36">
        <v>30.1</v>
      </c>
      <c r="H36" s="5">
        <f t="shared" si="15"/>
        <v>0.13157894736842105</v>
      </c>
      <c r="I36" s="44">
        <f>IF(ISNUMBER(G36), $B44 * H36, "")</f>
        <v>39473.684210526313</v>
      </c>
      <c r="J36" s="36">
        <v>27.9</v>
      </c>
      <c r="K36" s="5">
        <f t="shared" si="16"/>
        <v>4.8872180451127713E-2</v>
      </c>
      <c r="L36" s="44">
        <f>IF(ISNUMBER(J36), $B44 * K36, "")</f>
        <v>14661.654135338315</v>
      </c>
      <c r="M36" s="36">
        <v>28.6</v>
      </c>
      <c r="N36" s="5">
        <f t="shared" si="17"/>
        <v>7.5187969924812026E-2</v>
      </c>
      <c r="O36" s="44">
        <f>IF(ISNUMBER(M36), $B44 * N36, "")</f>
        <v>22556.390977443607</v>
      </c>
      <c r="Q36" s="235"/>
      <c r="R36" s="236"/>
    </row>
    <row r="37" spans="1:18" ht="17.25" customHeight="1">
      <c r="A37" s="11" t="s">
        <v>162</v>
      </c>
      <c r="B37" s="32">
        <v>62.8</v>
      </c>
      <c r="C37" s="5">
        <v>0.12544802869999999</v>
      </c>
      <c r="D37" s="36">
        <v>57.5</v>
      </c>
      <c r="E37" s="5">
        <f t="shared" si="14"/>
        <v>-8.439490445859868E-2</v>
      </c>
      <c r="F37" s="44">
        <f>IF(ISNUMBER(D37), $B44 * E37, "")</f>
        <v>-25318.471337579605</v>
      </c>
      <c r="G37" s="36">
        <v>58</v>
      </c>
      <c r="H37" s="5">
        <f t="shared" si="15"/>
        <v>-7.6433121019108236E-2</v>
      </c>
      <c r="I37" s="44">
        <f>IF(ISNUMBER(G37), $B44 * H37, "")</f>
        <v>-22929.93630573247</v>
      </c>
      <c r="J37" s="36">
        <v>53.9</v>
      </c>
      <c r="K37" s="5">
        <f t="shared" si="16"/>
        <v>-0.14171974522292993</v>
      </c>
      <c r="L37" s="44">
        <f>IF(ISNUMBER(J37), $B44 * K37, "")</f>
        <v>-42515.923566878977</v>
      </c>
      <c r="M37" s="36">
        <v>56.4</v>
      </c>
      <c r="N37" s="5">
        <f t="shared" si="17"/>
        <v>-0.10191082802547768</v>
      </c>
      <c r="O37" s="44">
        <f>IF(ISNUMBER(M37), $B44 * N37, "")</f>
        <v>-30573.248407643307</v>
      </c>
      <c r="Q37" s="235"/>
      <c r="R37" s="236"/>
    </row>
    <row r="38" spans="1:18" ht="17.25" customHeight="1">
      <c r="A38" s="8" t="s">
        <v>134</v>
      </c>
      <c r="B38" s="33">
        <v>31</v>
      </c>
      <c r="C38" s="24">
        <v>9.15492958E-2</v>
      </c>
      <c r="D38" s="37">
        <v>28.5</v>
      </c>
      <c r="E38" s="24">
        <f t="shared" si="14"/>
        <v>-8.0645161290322578E-2</v>
      </c>
      <c r="F38" s="44">
        <f>IF(ISNUMBER(D38), $B44 * E38, "")</f>
        <v>-24193.548387096773</v>
      </c>
      <c r="G38" s="37">
        <v>28.7</v>
      </c>
      <c r="H38" s="24">
        <f t="shared" si="15"/>
        <v>-7.4193548387096797E-2</v>
      </c>
      <c r="I38" s="44">
        <f>IF(ISNUMBER(G38), $B44 * H38, "")</f>
        <v>-22258.064516129038</v>
      </c>
      <c r="J38" s="37">
        <v>27.3</v>
      </c>
      <c r="K38" s="24">
        <f t="shared" si="16"/>
        <v>-0.11935483870967739</v>
      </c>
      <c r="L38" s="44">
        <f>IF(ISNUMBER(J38), $B44 * K38, "")</f>
        <v>-35806.45161290322</v>
      </c>
      <c r="M38" s="37">
        <v>28.2</v>
      </c>
      <c r="N38" s="24">
        <f t="shared" si="17"/>
        <v>-9.0322580645161313E-2</v>
      </c>
      <c r="O38" s="44">
        <f>IF(ISNUMBER(M38), $B44 * N38, "")</f>
        <v>-27096.774193548394</v>
      </c>
      <c r="Q38" s="235"/>
      <c r="R38" s="236"/>
    </row>
    <row r="39" spans="1:18" ht="17.25" customHeight="1">
      <c r="A39" s="11" t="s">
        <v>144</v>
      </c>
      <c r="B39" s="32">
        <v>51.2</v>
      </c>
      <c r="C39" s="5">
        <v>7.1129707099999995E-2</v>
      </c>
      <c r="D39" s="36">
        <v>44.9</v>
      </c>
      <c r="E39" s="5">
        <f t="shared" si="14"/>
        <v>-0.12304687500000008</v>
      </c>
      <c r="F39" s="48">
        <f>IF(ISNUMBER(D39), $B44 * E39, "")</f>
        <v>-36914.062500000022</v>
      </c>
      <c r="G39" s="36">
        <v>44.6</v>
      </c>
      <c r="H39" s="5">
        <f t="shared" si="15"/>
        <v>-0.12890625000000003</v>
      </c>
      <c r="I39" s="48">
        <f>IF(ISNUMBER(G39), $B44 * H39, "")</f>
        <v>-38671.875000000007</v>
      </c>
      <c r="J39" s="36">
        <v>42.2</v>
      </c>
      <c r="K39" s="5">
        <f t="shared" si="16"/>
        <v>-0.17578125</v>
      </c>
      <c r="L39" s="48">
        <f>IF(ISNUMBER(J39), $B44 * K39, "")</f>
        <v>-52734.375</v>
      </c>
      <c r="M39" s="36">
        <v>44</v>
      </c>
      <c r="N39" s="5">
        <f t="shared" si="17"/>
        <v>-0.14062500000000006</v>
      </c>
      <c r="O39" s="48">
        <f>IF(ISNUMBER(M39), $B44 * N39, "")</f>
        <v>-42187.500000000015</v>
      </c>
      <c r="Q39" s="235"/>
      <c r="R39" s="236"/>
    </row>
    <row r="40" spans="1:18" ht="17.25" customHeight="1">
      <c r="A40" s="11" t="s">
        <v>131</v>
      </c>
      <c r="B40" s="32">
        <v>35.6</v>
      </c>
      <c r="C40" s="5">
        <v>5.32544379E-2</v>
      </c>
      <c r="D40" s="36">
        <v>33.299999999999997</v>
      </c>
      <c r="E40" s="5">
        <f t="shared" si="14"/>
        <v>-6.4606741573033824E-2</v>
      </c>
      <c r="F40" s="44">
        <f>IF(ISNUMBER(D40), $B44 * E40, "")</f>
        <v>-19382.022471910146</v>
      </c>
      <c r="G40" s="36">
        <v>32.4</v>
      </c>
      <c r="H40" s="5">
        <f t="shared" si="15"/>
        <v>-8.9887640449438283E-2</v>
      </c>
      <c r="I40" s="44">
        <f>IF(ISNUMBER(G40), $B44 * H40, "")</f>
        <v>-26966.292134831485</v>
      </c>
      <c r="J40" s="36">
        <v>30.2</v>
      </c>
      <c r="K40" s="5">
        <f t="shared" si="16"/>
        <v>-0.15168539325842703</v>
      </c>
      <c r="L40" s="44">
        <f>IF(ISNUMBER(J40), $B44 * K40, "")</f>
        <v>-45505.617977528113</v>
      </c>
      <c r="M40" s="36">
        <v>31.3</v>
      </c>
      <c r="N40" s="5">
        <f t="shared" si="17"/>
        <v>-0.1207865168539326</v>
      </c>
      <c r="O40" s="44">
        <f>IF(ISNUMBER(M40), $B44 * N40, "")</f>
        <v>-36235.955056179781</v>
      </c>
      <c r="Q40" s="235"/>
      <c r="R40" s="236"/>
    </row>
    <row r="41" spans="1:18" ht="17.25" customHeight="1">
      <c r="A41" s="11" t="s">
        <v>132</v>
      </c>
      <c r="B41" s="32">
        <v>25.8</v>
      </c>
      <c r="C41" s="5">
        <v>4.4534413000000002E-2</v>
      </c>
      <c r="D41" s="36">
        <v>24.1</v>
      </c>
      <c r="E41" s="5">
        <f t="shared" si="14"/>
        <v>-6.5891472868217019E-2</v>
      </c>
      <c r="F41" s="44">
        <f>IF(ISNUMBER(D41), $B44 * E41, "")</f>
        <v>-19767.441860465107</v>
      </c>
      <c r="G41" s="36">
        <v>23.7</v>
      </c>
      <c r="H41" s="5">
        <f t="shared" si="15"/>
        <v>-8.139534883720935E-2</v>
      </c>
      <c r="I41" s="44">
        <f>IF(ISNUMBER(G41), $B44 * H41, "")</f>
        <v>-24418.604651162805</v>
      </c>
      <c r="J41" s="36">
        <v>22.4</v>
      </c>
      <c r="K41" s="5">
        <f t="shared" si="16"/>
        <v>-0.13178294573643418</v>
      </c>
      <c r="L41" s="44">
        <f>IF(ISNUMBER(J41), $B44 * K41, "")</f>
        <v>-39534.883720930251</v>
      </c>
      <c r="M41" s="36">
        <v>23.1</v>
      </c>
      <c r="N41" s="5">
        <f t="shared" si="17"/>
        <v>-0.10465116279069764</v>
      </c>
      <c r="O41" s="44">
        <f>IF(ISNUMBER(M41), $B44 * N41, "")</f>
        <v>-31395.348837209291</v>
      </c>
      <c r="Q41" s="235"/>
      <c r="R41" s="236"/>
    </row>
    <row r="42" spans="1:18" ht="17.25" customHeight="1">
      <c r="A42" s="11" t="s">
        <v>154</v>
      </c>
      <c r="B42" s="32">
        <v>27.2</v>
      </c>
      <c r="C42" s="5">
        <v>3.4220532300000002E-2</v>
      </c>
      <c r="D42" s="36">
        <v>24.6</v>
      </c>
      <c r="E42" s="5">
        <f t="shared" si="14"/>
        <v>-9.5588235294117571E-2</v>
      </c>
      <c r="F42" s="44">
        <f>IF(ISNUMBER(D42), $B44 * E42, "")</f>
        <v>-28676.470588235272</v>
      </c>
      <c r="G42" s="36">
        <v>24.1</v>
      </c>
      <c r="H42" s="5">
        <f t="shared" si="15"/>
        <v>-0.11397058823529405</v>
      </c>
      <c r="I42" s="44">
        <f>IF(ISNUMBER(G42), $B44 * H42, "")</f>
        <v>-34191.176470588216</v>
      </c>
      <c r="J42" s="36">
        <v>23</v>
      </c>
      <c r="K42" s="5">
        <f t="shared" si="16"/>
        <v>-0.15441176470588233</v>
      </c>
      <c r="L42" s="44">
        <f>IF(ISNUMBER(J42), $B44 * K42, "")</f>
        <v>-46323.529411764699</v>
      </c>
      <c r="M42" s="36">
        <v>24.5</v>
      </c>
      <c r="N42" s="5">
        <f t="shared" si="17"/>
        <v>-9.9264705882352922E-2</v>
      </c>
      <c r="O42" s="44">
        <f>IF(ISNUMBER(M42), $B44 * N42, "")</f>
        <v>-29779.411764705877</v>
      </c>
      <c r="P42" s="17"/>
      <c r="Q42" s="237"/>
      <c r="R42" s="238"/>
    </row>
    <row r="43" spans="1:18" ht="17.25" customHeight="1" thickBot="1">
      <c r="A43" s="13" t="s">
        <v>122</v>
      </c>
      <c r="B43" s="34">
        <v>83.6</v>
      </c>
      <c r="C43" s="16">
        <v>3.3374536500000003E-2</v>
      </c>
      <c r="D43" s="38">
        <v>72.5</v>
      </c>
      <c r="E43" s="16">
        <f t="shared" si="14"/>
        <v>-0.13277511961722482</v>
      </c>
      <c r="F43" s="45">
        <f>IF(ISNUMBER(D43), $B44 * E43, "")</f>
        <v>-39832.535885167446</v>
      </c>
      <c r="G43" s="38">
        <v>72.900000000000006</v>
      </c>
      <c r="H43" s="16">
        <f t="shared" si="15"/>
        <v>-0.12799043062200943</v>
      </c>
      <c r="I43" s="45">
        <f>IF(ISNUMBER(G43), $B44 * H43, "")</f>
        <v>-38397.129186602833</v>
      </c>
      <c r="J43" s="38">
        <v>68.7</v>
      </c>
      <c r="K43" s="16">
        <f t="shared" si="16"/>
        <v>-0.17822966507177024</v>
      </c>
      <c r="L43" s="45">
        <f>IF(ISNUMBER(J43), $B44 * K43, "")</f>
        <v>-53468.899521531072</v>
      </c>
      <c r="M43" s="38">
        <v>71.8</v>
      </c>
      <c r="N43" s="16">
        <f t="shared" si="17"/>
        <v>-0.14114832535885166</v>
      </c>
      <c r="O43" s="45">
        <f>IF(ISNUMBER(M43), $B44 * N43, "")</f>
        <v>-42344.497607655496</v>
      </c>
      <c r="P43" s="17"/>
      <c r="Q43" s="237"/>
      <c r="R43" s="238"/>
    </row>
    <row r="44" spans="1:18" ht="17.25" customHeight="1" thickBot="1">
      <c r="A44" s="57" t="s">
        <v>32</v>
      </c>
      <c r="B44" s="241">
        <v>300000</v>
      </c>
      <c r="C44" s="242"/>
      <c r="D44" s="57" t="s">
        <v>82</v>
      </c>
      <c r="E44" s="46">
        <f>IF(COUNT(E34:E43), SUM(E34:E43) / COUNT(E34:E43), 0)</f>
        <v>-6.1460222732218718E-2</v>
      </c>
      <c r="F44" s="47">
        <f>SUM(F34:F43)</f>
        <v>-184380.66819665613</v>
      </c>
      <c r="G44" s="57" t="s">
        <v>82</v>
      </c>
      <c r="H44" s="46">
        <f>IF(COUNT(H34:H43), SUM(H34:H43) / COUNT(H34:H43), 0)</f>
        <v>-7.0522048369790938E-2</v>
      </c>
      <c r="I44" s="47">
        <f>SUM(I34:I43)</f>
        <v>-211566.14510937282</v>
      </c>
      <c r="J44" s="57" t="s">
        <v>82</v>
      </c>
      <c r="K44" s="46">
        <f>IF(COUNT(K34:K43), SUM(K34:K43) / COUNT(K34:K43), 0)</f>
        <v>-0.1219326571664358</v>
      </c>
      <c r="L44" s="47">
        <f>SUM(L34:L43)</f>
        <v>-365797.97149930737</v>
      </c>
      <c r="M44" s="57" t="s">
        <v>82</v>
      </c>
      <c r="N44" s="46">
        <f>IF(COUNT(N34:N43), SUM(N34:N43) / COUNT(N34:N43), 0)</f>
        <v>-8.7260694428707666E-2</v>
      </c>
      <c r="O44" s="47">
        <f>SUM(O34:O43)</f>
        <v>-261782.083286123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165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237"/>
      <c r="R50" s="238"/>
    </row>
    <row r="51" spans="1:18" ht="17.25" customHeight="1">
      <c r="A51" s="9" t="s">
        <v>107</v>
      </c>
      <c r="B51" s="31">
        <v>40.299999999999997</v>
      </c>
      <c r="C51" s="22">
        <v>3.0690537100000002E-2</v>
      </c>
      <c r="D51" s="89">
        <v>37.700000000000003</v>
      </c>
      <c r="E51" s="22">
        <f>IF(ISNUMBER(D51), (D51 - $B51) / $B51, "")</f>
        <v>-6.4516129032257924E-2</v>
      </c>
      <c r="F51" s="43">
        <f>IF(ISNUMBER(D51), $B61 * E51, "")</f>
        <v>-19354.838709677377</v>
      </c>
      <c r="G51" s="89">
        <v>37.6</v>
      </c>
      <c r="H51" s="22">
        <f>IF(ISNUMBER(G51), (G51 - $B51) / $B51, "")</f>
        <v>-6.6997518610421733E-2</v>
      </c>
      <c r="I51" s="43">
        <f>IF(ISNUMBER(G51), $B61 * H51, "")</f>
        <v>-20099.25558312652</v>
      </c>
      <c r="J51" s="89">
        <v>35.299999999999997</v>
      </c>
      <c r="K51" s="22">
        <f>IF(ISNUMBER(J51), (J51 - $B51) / $B51, "")</f>
        <v>-0.12406947890818859</v>
      </c>
      <c r="L51" s="43">
        <f>IF(ISNUMBER(J51), $B61 * K51, "")</f>
        <v>-37220.843672456576</v>
      </c>
      <c r="M51" s="89">
        <v>36.9</v>
      </c>
      <c r="N51" s="22">
        <f>IF(ISNUMBER(M51), (M51 - $B51) / $B51, "")</f>
        <v>-8.4367245657568216E-2</v>
      </c>
      <c r="O51" s="43">
        <f>IF(ISNUMBER(M51), $B61 * N51, "")</f>
        <v>-25310.173697270464</v>
      </c>
      <c r="Q51" s="235"/>
      <c r="R51" s="236"/>
    </row>
    <row r="52" spans="1:18" ht="17.25" customHeight="1">
      <c r="A52" s="11" t="s">
        <v>157</v>
      </c>
      <c r="B52" s="32">
        <v>31</v>
      </c>
      <c r="C52" s="5">
        <v>2.6490066199999999E-2</v>
      </c>
      <c r="D52" s="36">
        <v>28.9</v>
      </c>
      <c r="E52" s="5">
        <f t="shared" ref="E52:E60" si="18">IF(ISNUMBER(D52), (D52 - $B52) / $B52, "")</f>
        <v>-6.7741935483871016E-2</v>
      </c>
      <c r="F52" s="44">
        <f>IF(ISNUMBER(D52), $B61 * E52, "")</f>
        <v>-20322.580645161306</v>
      </c>
      <c r="G52" s="36">
        <v>28.6</v>
      </c>
      <c r="H52" s="5">
        <f t="shared" ref="H52:H60" si="19">IF(ISNUMBER(G52), (G52 - $B52) / $B52, "")</f>
        <v>-7.7419354838709625E-2</v>
      </c>
      <c r="I52" s="44">
        <f>IF(ISNUMBER(G52), $B61 * H52, "")</f>
        <v>-23225.806451612887</v>
      </c>
      <c r="J52" s="36">
        <v>27.3</v>
      </c>
      <c r="K52" s="5">
        <f t="shared" ref="K52:K60" si="20">IF(ISNUMBER(J52), (J52 - $B52) / $B52, "")</f>
        <v>-0.11935483870967739</v>
      </c>
      <c r="L52" s="44">
        <f>IF(ISNUMBER(J52), $B61 * K52, "")</f>
        <v>-35806.45161290322</v>
      </c>
      <c r="M52" s="36">
        <v>28.3</v>
      </c>
      <c r="N52" s="5">
        <f t="shared" ref="N52:N60" si="21">IF(ISNUMBER(M52), (M52 - $B52) / $B52, "")</f>
        <v>-8.709677419354836E-2</v>
      </c>
      <c r="O52" s="44">
        <f>IF(ISNUMBER(M52), $B61 * N52, "")</f>
        <v>-26129.032258064508</v>
      </c>
      <c r="Q52" s="235"/>
      <c r="R52" s="236"/>
    </row>
    <row r="53" spans="1:18" ht="17.25" customHeight="1">
      <c r="A53" s="11" t="s">
        <v>135</v>
      </c>
      <c r="B53" s="32">
        <v>28.7</v>
      </c>
      <c r="C53" s="5">
        <v>1.7730496500000002E-2</v>
      </c>
      <c r="D53" s="36">
        <v>25.7</v>
      </c>
      <c r="E53" s="5">
        <f t="shared" si="18"/>
        <v>-0.10452961672473868</v>
      </c>
      <c r="F53" s="44">
        <f>IF(ISNUMBER(D53), $B61 * E53, "")</f>
        <v>-31358.885017421602</v>
      </c>
      <c r="G53" s="36">
        <v>25.8</v>
      </c>
      <c r="H53" s="5">
        <f t="shared" si="19"/>
        <v>-0.10104529616724733</v>
      </c>
      <c r="I53" s="44">
        <f>IF(ISNUMBER(G53), $B61 * H53, "")</f>
        <v>-30313.588850174201</v>
      </c>
      <c r="J53" s="36">
        <v>23.8</v>
      </c>
      <c r="K53" s="5">
        <f t="shared" si="20"/>
        <v>-0.17073170731707313</v>
      </c>
      <c r="L53" s="44">
        <f>IF(ISNUMBER(J53), $B61 * K53, "")</f>
        <v>-51219.512195121941</v>
      </c>
      <c r="M53" s="36">
        <v>25.4</v>
      </c>
      <c r="N53" s="5">
        <f t="shared" si="21"/>
        <v>-0.11498257839721257</v>
      </c>
      <c r="O53" s="44">
        <f>IF(ISNUMBER(M53), $B61 * N53, "")</f>
        <v>-34494.773519163769</v>
      </c>
      <c r="Q53" s="235"/>
      <c r="R53" s="236"/>
    </row>
    <row r="54" spans="1:18" ht="17.25" customHeight="1">
      <c r="A54" s="11" t="s">
        <v>100</v>
      </c>
      <c r="B54" s="32">
        <v>37.4</v>
      </c>
      <c r="C54" s="5">
        <v>1.3550135499999999E-2</v>
      </c>
      <c r="D54" s="36">
        <v>34</v>
      </c>
      <c r="E54" s="5">
        <f t="shared" si="18"/>
        <v>-9.090909090909087E-2</v>
      </c>
      <c r="F54" s="44">
        <f>IF(ISNUMBER(D54), $B61 * E54, "")</f>
        <v>-27272.727272727261</v>
      </c>
      <c r="G54" s="36">
        <v>33.200000000000003</v>
      </c>
      <c r="H54" s="5">
        <f t="shared" si="19"/>
        <v>-0.1122994652406416</v>
      </c>
      <c r="I54" s="44">
        <f>IF(ISNUMBER(G54), $B61 * H54, "")</f>
        <v>-33689.839572192483</v>
      </c>
      <c r="J54" s="36">
        <v>31.7</v>
      </c>
      <c r="K54" s="5">
        <f t="shared" si="20"/>
        <v>-0.15240641711229946</v>
      </c>
      <c r="L54" s="44">
        <f>IF(ISNUMBER(J54), $B61 * K54, "")</f>
        <v>-45721.925133689838</v>
      </c>
      <c r="M54" s="36">
        <v>33.1</v>
      </c>
      <c r="N54" s="5">
        <f t="shared" si="21"/>
        <v>-0.11497326203208549</v>
      </c>
      <c r="O54" s="44">
        <f>IF(ISNUMBER(M54), $B61 * N54, "")</f>
        <v>-34491.97860962565</v>
      </c>
      <c r="Q54" s="235"/>
      <c r="R54" s="236"/>
    </row>
    <row r="55" spans="1:18" ht="17.25" customHeight="1">
      <c r="A55" s="8" t="s">
        <v>145</v>
      </c>
      <c r="B55" s="33">
        <v>93.4</v>
      </c>
      <c r="C55" s="24">
        <v>1.3015184399999999E-2</v>
      </c>
      <c r="D55" s="37">
        <v>88.2</v>
      </c>
      <c r="E55" s="24">
        <f t="shared" si="18"/>
        <v>-5.5674518201284821E-2</v>
      </c>
      <c r="F55" s="44">
        <f>IF(ISNUMBER(D55), $B61 * E55, "")</f>
        <v>-16702.355460385446</v>
      </c>
      <c r="G55" s="37">
        <v>87.5</v>
      </c>
      <c r="H55" s="24">
        <f t="shared" si="19"/>
        <v>-6.3169164882227041E-2</v>
      </c>
      <c r="I55" s="44">
        <f>IF(ISNUMBER(G55), $B61 * H55, "")</f>
        <v>-18950.749464668112</v>
      </c>
      <c r="J55" s="37">
        <v>83.1</v>
      </c>
      <c r="K55" s="24">
        <f t="shared" si="20"/>
        <v>-0.11027837259100653</v>
      </c>
      <c r="L55" s="44">
        <f>IF(ISNUMBER(J55), $B61 * K55, "")</f>
        <v>-33083.511777301959</v>
      </c>
      <c r="M55" s="37">
        <v>86.7</v>
      </c>
      <c r="N55" s="24">
        <f t="shared" si="21"/>
        <v>-7.1734475374732362E-2</v>
      </c>
      <c r="O55" s="44">
        <f>IF(ISNUMBER(M55), $B61 * N55, "")</f>
        <v>-21520.34261241971</v>
      </c>
      <c r="Q55" s="235"/>
      <c r="R55" s="23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35"/>
      <c r="R56" s="23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300000</v>
      </c>
      <c r="C61" s="242"/>
      <c r="D61" s="57" t="s">
        <v>82</v>
      </c>
      <c r="E61" s="46">
        <f>IF(COUNT(E51:E60), SUM(E51:E60) / COUNT(E51:E60), 0)</f>
        <v>-7.6674258070248663E-2</v>
      </c>
      <c r="F61" s="47">
        <f>SUM(F51:F60)</f>
        <v>-115011.387105373</v>
      </c>
      <c r="G61" s="57" t="s">
        <v>82</v>
      </c>
      <c r="H61" s="46">
        <f>IF(COUNT(H51:H60), SUM(H51:H60) / COUNT(H51:H60), 0)</f>
        <v>-8.4186159947849462E-2</v>
      </c>
      <c r="I61" s="47">
        <f>SUM(I51:I60)</f>
        <v>-126279.23992177421</v>
      </c>
      <c r="J61" s="57" t="s">
        <v>82</v>
      </c>
      <c r="K61" s="46">
        <f>IF(COUNT(K51:K60), SUM(K51:K60) / COUNT(K51:K60), 0)</f>
        <v>-0.13536816292764903</v>
      </c>
      <c r="L61" s="47">
        <f>SUM(L51:L60)</f>
        <v>-203052.24439147353</v>
      </c>
      <c r="M61" s="57" t="s">
        <v>82</v>
      </c>
      <c r="N61" s="46">
        <f>IF(COUNT(N51:N60), SUM(N51:N60) / COUNT(N51:N60), 0)</f>
        <v>-9.4630867131029403E-2</v>
      </c>
      <c r="O61" s="47">
        <f>SUM(O51:O60)</f>
        <v>-141946.30069654412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165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237"/>
      <c r="R67" s="238"/>
    </row>
    <row r="68" spans="1:18" ht="17.25" customHeight="1">
      <c r="A68" s="9" t="s">
        <v>147</v>
      </c>
      <c r="B68" s="31">
        <v>104</v>
      </c>
      <c r="C68" s="22">
        <v>0.1170784103</v>
      </c>
      <c r="D68" s="89">
        <v>103</v>
      </c>
      <c r="E68" s="22">
        <f>IF(ISNUMBER(D68), (D68 - $B68) / $B68, "")</f>
        <v>-9.6153846153846159E-3</v>
      </c>
      <c r="F68" s="43">
        <f>IF(ISNUMBER(D68), $B78 * E68, "")</f>
        <v>-2884.6153846153848</v>
      </c>
      <c r="G68" s="89">
        <v>101</v>
      </c>
      <c r="H68" s="22">
        <f>IF(ISNUMBER(G68), (G68 - $B68) / $B68, "")</f>
        <v>-2.8846153846153848E-2</v>
      </c>
      <c r="I68" s="43">
        <f>IF(ISNUMBER(G68), $B78 * H68, "")</f>
        <v>-8653.8461538461543</v>
      </c>
      <c r="J68" s="89">
        <v>91.8</v>
      </c>
      <c r="K68" s="22">
        <f>IF(ISNUMBER(J68), (J68 - $B68) / $B68, "")</f>
        <v>-0.11730769230769234</v>
      </c>
      <c r="L68" s="43">
        <f>IF(ISNUMBER(J68), $B78 * K68, "")</f>
        <v>-35192.307692307702</v>
      </c>
      <c r="M68" s="89">
        <v>94.8</v>
      </c>
      <c r="N68" s="22">
        <f>IF(ISNUMBER(M68), (M68 - $B68) / $B68, "")</f>
        <v>-8.8461538461538494E-2</v>
      </c>
      <c r="O68" s="43">
        <f>IF(ISNUMBER(M68), $B78 * N68, "")</f>
        <v>-26538.46153846155</v>
      </c>
      <c r="Q68" s="235"/>
      <c r="R68" s="236"/>
    </row>
    <row r="69" spans="1:18" ht="17.25" customHeight="1">
      <c r="A69" s="11" t="s">
        <v>121</v>
      </c>
      <c r="B69" s="32">
        <v>315</v>
      </c>
      <c r="C69" s="5">
        <v>4.6511627899999998E-2</v>
      </c>
      <c r="D69" s="36">
        <v>293</v>
      </c>
      <c r="E69" s="5">
        <f t="shared" ref="E69:E77" si="22">IF(ISNUMBER(D69), (D69 - $B69) / $B69, "")</f>
        <v>-6.9841269841269843E-2</v>
      </c>
      <c r="F69" s="44">
        <f>IF(ISNUMBER(D69), $B78 * E69, "")</f>
        <v>-20952.380952380954</v>
      </c>
      <c r="G69" s="36">
        <v>295</v>
      </c>
      <c r="H69" s="5">
        <f t="shared" ref="H69:H77" si="23">IF(ISNUMBER(G69), (G69 - $B69) / $B69, "")</f>
        <v>-6.3492063492063489E-2</v>
      </c>
      <c r="I69" s="44">
        <f>IF(ISNUMBER(G69), $B78 * H69, "")</f>
        <v>-19047.619047619046</v>
      </c>
      <c r="J69" s="36">
        <v>275</v>
      </c>
      <c r="K69" s="5">
        <f t="shared" ref="K69:K77" si="24">IF(ISNUMBER(J69), (J69 - $B69) / $B69, "")</f>
        <v>-0.12698412698412698</v>
      </c>
      <c r="L69" s="44">
        <f>IF(ISNUMBER(J69), $B78 * K69, "")</f>
        <v>-38095.238095238092</v>
      </c>
      <c r="M69" s="36">
        <v>288</v>
      </c>
      <c r="N69" s="5">
        <f t="shared" ref="N69:N77" si="25">IF(ISNUMBER(M69), (M69 - $B69) / $B69, "")</f>
        <v>-8.5714285714285715E-2</v>
      </c>
      <c r="O69" s="44">
        <f>IF(ISNUMBER(M69), $B78 * N69, "")</f>
        <v>-25714.285714285714</v>
      </c>
      <c r="Q69" s="235"/>
      <c r="R69" s="236"/>
    </row>
    <row r="70" spans="1:18" ht="17.25" customHeight="1">
      <c r="A70" s="11" t="s">
        <v>174</v>
      </c>
      <c r="B70" s="32">
        <v>620</v>
      </c>
      <c r="C70" s="5">
        <v>4.3771043799999999E-2</v>
      </c>
      <c r="D70" s="36">
        <v>528</v>
      </c>
      <c r="E70" s="5">
        <f t="shared" si="22"/>
        <v>-0.14838709677419354</v>
      </c>
      <c r="F70" s="44">
        <f>IF(ISNUMBER(D70), $B78 * E70, "")</f>
        <v>-44516.129032258061</v>
      </c>
      <c r="G70" s="36">
        <v>524</v>
      </c>
      <c r="H70" s="5">
        <f t="shared" si="23"/>
        <v>-0.15483870967741936</v>
      </c>
      <c r="I70" s="44">
        <f>IF(ISNUMBER(G70), $B78 * H70, "")</f>
        <v>-46451.61290322581</v>
      </c>
      <c r="J70" s="36">
        <v>500</v>
      </c>
      <c r="K70" s="5">
        <f t="shared" si="24"/>
        <v>-0.19354838709677419</v>
      </c>
      <c r="L70" s="44">
        <f>IF(ISNUMBER(J70), $B78 * K70, "")</f>
        <v>-58064.516129032258</v>
      </c>
      <c r="M70" s="36">
        <v>515</v>
      </c>
      <c r="N70" s="5">
        <f t="shared" si="25"/>
        <v>-0.16935483870967741</v>
      </c>
      <c r="O70" s="44">
        <f>IF(ISNUMBER(M70), $B78 * N70, "")</f>
        <v>-50806.45161290322</v>
      </c>
      <c r="Q70" s="235"/>
      <c r="R70" s="236"/>
    </row>
    <row r="71" spans="1:18" ht="17.25" customHeight="1">
      <c r="A71" s="11" t="s">
        <v>159</v>
      </c>
      <c r="B71" s="32">
        <v>236</v>
      </c>
      <c r="C71" s="5">
        <v>3.50877193E-2</v>
      </c>
      <c r="D71" s="36">
        <v>202</v>
      </c>
      <c r="E71" s="5">
        <f t="shared" si="22"/>
        <v>-0.1440677966101695</v>
      </c>
      <c r="F71" s="44">
        <f>IF(ISNUMBER(D71), $B78 * E71, "")</f>
        <v>-43220.338983050846</v>
      </c>
      <c r="G71" s="36">
        <v>202</v>
      </c>
      <c r="H71" s="5">
        <f t="shared" si="23"/>
        <v>-0.1440677966101695</v>
      </c>
      <c r="I71" s="44">
        <f>IF(ISNUMBER(G71), $B78 * H71, "")</f>
        <v>-43220.338983050846</v>
      </c>
      <c r="J71" s="36">
        <v>192</v>
      </c>
      <c r="K71" s="5">
        <f t="shared" si="24"/>
        <v>-0.1864406779661017</v>
      </c>
      <c r="L71" s="44">
        <f>IF(ISNUMBER(J71), $B78 * K71, "")</f>
        <v>-55932.203389830509</v>
      </c>
      <c r="M71" s="36">
        <v>199</v>
      </c>
      <c r="N71" s="5">
        <f t="shared" si="25"/>
        <v>-0.15677966101694915</v>
      </c>
      <c r="O71" s="44">
        <f>IF(ISNUMBER(M71), $B78 * N71, "")</f>
        <v>-47033.898305084746</v>
      </c>
      <c r="Q71" s="235"/>
      <c r="R71" s="236"/>
    </row>
    <row r="72" spans="1:18" ht="17.25" customHeight="1">
      <c r="A72" s="8" t="s">
        <v>128</v>
      </c>
      <c r="B72" s="33">
        <v>183</v>
      </c>
      <c r="C72" s="24">
        <v>2.8089887599999998E-2</v>
      </c>
      <c r="D72" s="37">
        <v>157</v>
      </c>
      <c r="E72" s="24">
        <f t="shared" si="22"/>
        <v>-0.14207650273224043</v>
      </c>
      <c r="F72" s="44">
        <f>IF(ISNUMBER(D72), $B78 * E72, "")</f>
        <v>-42622.950819672129</v>
      </c>
      <c r="G72" s="37">
        <v>156</v>
      </c>
      <c r="H72" s="24">
        <f t="shared" si="23"/>
        <v>-0.14754098360655737</v>
      </c>
      <c r="I72" s="44">
        <f>IF(ISNUMBER(G72), $B78 * H72, "")</f>
        <v>-44262.295081967211</v>
      </c>
      <c r="J72" s="37">
        <v>150</v>
      </c>
      <c r="K72" s="24">
        <f t="shared" si="24"/>
        <v>-0.18032786885245902</v>
      </c>
      <c r="L72" s="44">
        <f>IF(ISNUMBER(J72), $B78 * K72, "")</f>
        <v>-54098.360655737706</v>
      </c>
      <c r="M72" s="37">
        <v>153</v>
      </c>
      <c r="N72" s="24">
        <f t="shared" si="25"/>
        <v>-0.16393442622950818</v>
      </c>
      <c r="O72" s="44">
        <f>IF(ISNUMBER(M72), $B78 * N72, "")</f>
        <v>-49180.327868852459</v>
      </c>
      <c r="Q72" s="235"/>
      <c r="R72" s="236"/>
    </row>
    <row r="73" spans="1:18" ht="17.25" customHeight="1">
      <c r="A73" s="11" t="s">
        <v>99</v>
      </c>
      <c r="B73" s="32">
        <v>255</v>
      </c>
      <c r="C73" s="5">
        <v>2.4096385500000001E-2</v>
      </c>
      <c r="D73" s="36">
        <v>240</v>
      </c>
      <c r="E73" s="5">
        <f t="shared" si="22"/>
        <v>-5.8823529411764705E-2</v>
      </c>
      <c r="F73" s="48">
        <f>IF(ISNUMBER(D73), $B78 * E73, "")</f>
        <v>-17647.058823529413</v>
      </c>
      <c r="G73" s="36">
        <v>237</v>
      </c>
      <c r="H73" s="5">
        <f t="shared" si="23"/>
        <v>-7.0588235294117646E-2</v>
      </c>
      <c r="I73" s="48">
        <f>IF(ISNUMBER(G73), $B78 * H73, "")</f>
        <v>-21176.470588235294</v>
      </c>
      <c r="J73" s="36">
        <v>217</v>
      </c>
      <c r="K73" s="5">
        <f t="shared" si="24"/>
        <v>-0.14901960784313725</v>
      </c>
      <c r="L73" s="48">
        <f>IF(ISNUMBER(J73), $B78 * K73, "")</f>
        <v>-44705.882352941175</v>
      </c>
      <c r="M73" s="36">
        <v>224</v>
      </c>
      <c r="N73" s="5">
        <f t="shared" si="25"/>
        <v>-0.12156862745098039</v>
      </c>
      <c r="O73" s="48">
        <f>IF(ISNUMBER(M73), $B78 * N73, "")</f>
        <v>-36470.588235294119</v>
      </c>
      <c r="Q73" s="235"/>
      <c r="R73" s="236"/>
    </row>
    <row r="74" spans="1:18" ht="17.25" customHeight="1">
      <c r="A74" s="11" t="s">
        <v>101</v>
      </c>
      <c r="B74" s="32">
        <v>256</v>
      </c>
      <c r="C74" s="5">
        <v>1.9920318699999998E-2</v>
      </c>
      <c r="D74" s="36">
        <v>224</v>
      </c>
      <c r="E74" s="5">
        <f t="shared" si="22"/>
        <v>-0.125</v>
      </c>
      <c r="F74" s="44">
        <f>IF(ISNUMBER(D74), $B78 * E74, "")</f>
        <v>-37500</v>
      </c>
      <c r="G74" s="36">
        <v>223</v>
      </c>
      <c r="H74" s="5">
        <f t="shared" si="23"/>
        <v>-0.12890625</v>
      </c>
      <c r="I74" s="44">
        <f>IF(ISNUMBER(G74), $B78 * H74, "")</f>
        <v>-38671.875</v>
      </c>
      <c r="J74" s="36">
        <v>212</v>
      </c>
      <c r="K74" s="5">
        <f t="shared" si="24"/>
        <v>-0.171875</v>
      </c>
      <c r="L74" s="44">
        <f>IF(ISNUMBER(J74), $B78 * K74, "")</f>
        <v>-51562.5</v>
      </c>
      <c r="M74" s="36">
        <v>223</v>
      </c>
      <c r="N74" s="5">
        <f t="shared" si="25"/>
        <v>-0.12890625</v>
      </c>
      <c r="O74" s="44">
        <f>IF(ISNUMBER(M74), $B78 * N74, "")</f>
        <v>-38671.875</v>
      </c>
      <c r="Q74" s="235"/>
      <c r="R74" s="236"/>
    </row>
    <row r="75" spans="1:18" ht="17.25" customHeight="1">
      <c r="A75" s="11" t="s">
        <v>112</v>
      </c>
      <c r="B75" s="32">
        <v>125</v>
      </c>
      <c r="C75" s="5">
        <v>1.6260162599999999E-2</v>
      </c>
      <c r="D75" s="36">
        <v>112</v>
      </c>
      <c r="E75" s="5">
        <f t="shared" si="22"/>
        <v>-0.104</v>
      </c>
      <c r="F75" s="44">
        <f>IF(ISNUMBER(D75), $B78 * E75, "")</f>
        <v>-31200</v>
      </c>
      <c r="G75" s="36">
        <v>111</v>
      </c>
      <c r="H75" s="5">
        <f t="shared" si="23"/>
        <v>-0.112</v>
      </c>
      <c r="I75" s="44">
        <f>IF(ISNUMBER(G75), $B78 * H75, "")</f>
        <v>-33600</v>
      </c>
      <c r="J75" s="36">
        <v>105</v>
      </c>
      <c r="K75" s="5">
        <f t="shared" si="24"/>
        <v>-0.16</v>
      </c>
      <c r="L75" s="44">
        <f>IF(ISNUMBER(J75), $B78 * K75, "")</f>
        <v>-48000</v>
      </c>
      <c r="M75" s="36">
        <v>108</v>
      </c>
      <c r="N75" s="5">
        <f t="shared" si="25"/>
        <v>-0.13600000000000001</v>
      </c>
      <c r="O75" s="44">
        <f>IF(ISNUMBER(M75), $B78 * N75, "")</f>
        <v>-40800</v>
      </c>
      <c r="Q75" s="235"/>
      <c r="R75" s="236"/>
    </row>
    <row r="76" spans="1:18" ht="17.25" customHeight="1">
      <c r="A76" s="11" t="s">
        <v>110</v>
      </c>
      <c r="B76" s="32">
        <v>605</v>
      </c>
      <c r="C76" s="5">
        <v>1.5100671099999999E-2</v>
      </c>
      <c r="D76" s="36">
        <v>540</v>
      </c>
      <c r="E76" s="5">
        <f t="shared" si="22"/>
        <v>-0.10743801652892562</v>
      </c>
      <c r="F76" s="44">
        <f>IF(ISNUMBER(D76), $B78 * E76, "")</f>
        <v>-32231.404958677685</v>
      </c>
      <c r="G76" s="36">
        <v>522</v>
      </c>
      <c r="H76" s="5">
        <f t="shared" si="23"/>
        <v>-0.13719008264462809</v>
      </c>
      <c r="I76" s="44">
        <f>IF(ISNUMBER(G76), $B78 * H76, "")</f>
        <v>-41157.024793388431</v>
      </c>
      <c r="J76" s="36">
        <v>499</v>
      </c>
      <c r="K76" s="5">
        <f t="shared" si="24"/>
        <v>-0.17520661157024794</v>
      </c>
      <c r="L76" s="44">
        <f>IF(ISNUMBER(J76), $B78 * K76, "")</f>
        <v>-52561.983471074382</v>
      </c>
      <c r="M76" s="36">
        <v>514</v>
      </c>
      <c r="N76" s="5">
        <f t="shared" si="25"/>
        <v>-0.15041322314049588</v>
      </c>
      <c r="O76" s="44">
        <f>IF(ISNUMBER(M76), $B78 * N76, "")</f>
        <v>-45123.966942148763</v>
      </c>
      <c r="Q76" s="237"/>
      <c r="R76" s="238"/>
    </row>
    <row r="77" spans="1:18" ht="17.25" customHeight="1" thickBot="1">
      <c r="A77" s="13" t="s">
        <v>117</v>
      </c>
      <c r="B77" s="34">
        <v>326</v>
      </c>
      <c r="C77" s="16">
        <v>6.1728395E-3</v>
      </c>
      <c r="D77" s="38">
        <v>305</v>
      </c>
      <c r="E77" s="16">
        <f t="shared" si="22"/>
        <v>-6.4417177914110432E-2</v>
      </c>
      <c r="F77" s="45">
        <f>IF(ISNUMBER(D77), $B78 * E77, "")</f>
        <v>-19325.15337423313</v>
      </c>
      <c r="G77" s="38">
        <v>301</v>
      </c>
      <c r="H77" s="16">
        <f t="shared" si="23"/>
        <v>-7.6687116564417179E-2</v>
      </c>
      <c r="I77" s="45">
        <f>IF(ISNUMBER(G77), $B78 * H77, "")</f>
        <v>-23006.134969325154</v>
      </c>
      <c r="J77" s="38">
        <v>287</v>
      </c>
      <c r="K77" s="16">
        <f t="shared" si="24"/>
        <v>-0.1196319018404908</v>
      </c>
      <c r="L77" s="45">
        <f>IF(ISNUMBER(J77), $B78 * K77, "")</f>
        <v>-35889.570552147241</v>
      </c>
      <c r="M77" s="38">
        <v>299</v>
      </c>
      <c r="N77" s="16">
        <f t="shared" si="25"/>
        <v>-8.2822085889570546E-2</v>
      </c>
      <c r="O77" s="45">
        <f>IF(ISNUMBER(M77), $B78 * N77, "")</f>
        <v>-24846.625766871162</v>
      </c>
      <c r="Q77" s="237"/>
      <c r="R77" s="238"/>
    </row>
    <row r="78" spans="1:18" ht="17.25" customHeight="1" thickBot="1">
      <c r="A78" s="57" t="s">
        <v>32</v>
      </c>
      <c r="B78" s="241">
        <v>300000</v>
      </c>
      <c r="C78" s="242"/>
      <c r="D78" s="57" t="s">
        <v>82</v>
      </c>
      <c r="E78" s="46">
        <f>IF(COUNT(E68:E77), SUM(E68:E77) / COUNT(E68:E77), 0)</f>
        <v>-9.736667744280586E-2</v>
      </c>
      <c r="F78" s="47">
        <f>SUM(F68:F77)</f>
        <v>-292100.03232841758</v>
      </c>
      <c r="G78" s="57" t="s">
        <v>82</v>
      </c>
      <c r="H78" s="46">
        <f>IF(COUNT(H68:H77), SUM(H68:H77) / COUNT(H68:H77), 0)</f>
        <v>-0.10641573917355265</v>
      </c>
      <c r="I78" s="47">
        <f>SUM(I68:I77)</f>
        <v>-319247.21752065799</v>
      </c>
      <c r="J78" s="57" t="s">
        <v>82</v>
      </c>
      <c r="K78" s="46">
        <f>IF(COUNT(K68:K77), SUM(K68:K77) / COUNT(K68:K77), 0)</f>
        <v>-0.15803418744610304</v>
      </c>
      <c r="L78" s="47">
        <f>SUM(L68:L77)</f>
        <v>-474102.56233830901</v>
      </c>
      <c r="M78" s="57" t="s">
        <v>82</v>
      </c>
      <c r="N78" s="46">
        <f>IF(COUNT(N68:N77), SUM(N68:N77) / COUNT(N68:N77), 0)</f>
        <v>-0.12839549366130057</v>
      </c>
      <c r="O78" s="47">
        <f>SUM(O68:O77)</f>
        <v>-385186.48098390177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165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237"/>
      <c r="R84" s="238"/>
    </row>
    <row r="85" spans="1:18" ht="17.25" customHeight="1">
      <c r="A85" s="9" t="s">
        <v>141</v>
      </c>
      <c r="B85" s="31">
        <v>222</v>
      </c>
      <c r="C85" s="22">
        <v>4.5248869000000004E-3</v>
      </c>
      <c r="D85" s="89">
        <v>228</v>
      </c>
      <c r="E85" s="22">
        <f>IF(ISNUMBER(D85), (D85 - $B85) / $B85, "")</f>
        <v>2.7027027027027029E-2</v>
      </c>
      <c r="F85" s="43">
        <f>IF(ISNUMBER(D85), $B95 * E85, "")</f>
        <v>8108.1081081081084</v>
      </c>
      <c r="G85" s="89">
        <v>234</v>
      </c>
      <c r="H85" s="22">
        <f>IF(ISNUMBER(G85), (G85 - $B85) / $B85, "")</f>
        <v>5.4054054054054057E-2</v>
      </c>
      <c r="I85" s="43">
        <f>IF(ISNUMBER(G85), $B95 * H85, "")</f>
        <v>16216.216216216217</v>
      </c>
      <c r="J85" s="89">
        <v>226</v>
      </c>
      <c r="K85" s="22">
        <f>IF(ISNUMBER(J85), (J85 - $B85) / $B85, "")</f>
        <v>1.8018018018018018E-2</v>
      </c>
      <c r="L85" s="43">
        <f>IF(ISNUMBER(J85), $B95 * K85, "")</f>
        <v>5405.405405405405</v>
      </c>
      <c r="M85" s="89">
        <v>231</v>
      </c>
      <c r="N85" s="22">
        <f>IF(ISNUMBER(M85), (M85 - $B85) / $B85, "")</f>
        <v>4.0540540540540543E-2</v>
      </c>
      <c r="O85" s="43">
        <f>IF(ISNUMBER(M85), $B95 * N85, "")</f>
        <v>12162.162162162163</v>
      </c>
      <c r="Q85" s="235"/>
      <c r="R85" s="236"/>
    </row>
    <row r="86" spans="1:18" ht="17.25" customHeight="1">
      <c r="A86" s="11" t="s">
        <v>152</v>
      </c>
      <c r="B86" s="32">
        <v>236</v>
      </c>
      <c r="C86" s="5">
        <v>4.2553191000000001E-3</v>
      </c>
      <c r="D86" s="36">
        <v>219</v>
      </c>
      <c r="E86" s="5">
        <f t="shared" ref="E86:E94" si="26">IF(ISNUMBER(D86), (D86 - $B86) / $B86, "")</f>
        <v>-7.2033898305084748E-2</v>
      </c>
      <c r="F86" s="44">
        <f>IF(ISNUMBER(D86), $B95 * E86, "")</f>
        <v>-21610.169491525423</v>
      </c>
      <c r="G86" s="36">
        <v>216</v>
      </c>
      <c r="H86" s="5">
        <f t="shared" ref="H86:H94" si="27">IF(ISNUMBER(G86), (G86 - $B86) / $B86, "")</f>
        <v>-8.4745762711864403E-2</v>
      </c>
      <c r="I86" s="44">
        <f>IF(ISNUMBER(G86), $B95 * H86, "")</f>
        <v>-25423.728813559323</v>
      </c>
      <c r="J86" s="36">
        <v>198</v>
      </c>
      <c r="K86" s="5">
        <f t="shared" ref="K86:K94" si="28">IF(ISNUMBER(J86), (J86 - $B86) / $B86, "")</f>
        <v>-0.16101694915254236</v>
      </c>
      <c r="L86" s="44">
        <f>IF(ISNUMBER(J86), $B95 * K86, "")</f>
        <v>-48305.08474576271</v>
      </c>
      <c r="M86" s="36">
        <v>203</v>
      </c>
      <c r="N86" s="5">
        <f t="shared" ref="N86:N94" si="29">IF(ISNUMBER(M86), (M86 - $B86) / $B86, "")</f>
        <v>-0.13983050847457626</v>
      </c>
      <c r="O86" s="44">
        <f>IF(ISNUMBER(M86), $B95 * N86, "")</f>
        <v>-41949.152542372874</v>
      </c>
      <c r="Q86" s="235"/>
      <c r="R86" s="236"/>
    </row>
    <row r="87" spans="1:18" ht="17.25" customHeight="1">
      <c r="A87" s="11" t="s">
        <v>137</v>
      </c>
      <c r="B87" s="32">
        <v>241</v>
      </c>
      <c r="C87" s="5">
        <v>4.1666667000000001E-3</v>
      </c>
      <c r="D87" s="36">
        <v>215</v>
      </c>
      <c r="E87" s="5">
        <f t="shared" si="26"/>
        <v>-0.1078838174273859</v>
      </c>
      <c r="F87" s="44">
        <f>IF(ISNUMBER(D87), $B95 * E87, "")</f>
        <v>-32365.14522821577</v>
      </c>
      <c r="G87" s="36">
        <v>212</v>
      </c>
      <c r="H87" s="5">
        <f t="shared" si="27"/>
        <v>-0.12033195020746888</v>
      </c>
      <c r="I87" s="44">
        <f>IF(ISNUMBER(G87), $B95 * H87, "")</f>
        <v>-36099.585062240665</v>
      </c>
      <c r="J87" s="36">
        <v>205</v>
      </c>
      <c r="K87" s="5">
        <f t="shared" si="28"/>
        <v>-0.14937759336099585</v>
      </c>
      <c r="L87" s="44">
        <f>IF(ISNUMBER(J87), $B95 * K87, "")</f>
        <v>-44813.278008298752</v>
      </c>
      <c r="M87" s="36">
        <v>214</v>
      </c>
      <c r="N87" s="5">
        <f t="shared" si="29"/>
        <v>-0.11203319502074689</v>
      </c>
      <c r="O87" s="44">
        <f>IF(ISNUMBER(M87), $B95 * N87, "")</f>
        <v>-33609.958506224066</v>
      </c>
      <c r="Q87" s="235"/>
      <c r="R87" s="236"/>
    </row>
    <row r="88" spans="1:18" ht="17.25" customHeight="1">
      <c r="A88" s="11" t="s">
        <v>116</v>
      </c>
      <c r="B88" s="32">
        <v>219</v>
      </c>
      <c r="C88" s="5">
        <v>0</v>
      </c>
      <c r="D88" s="36">
        <v>193</v>
      </c>
      <c r="E88" s="5">
        <f t="shared" si="26"/>
        <v>-0.11872146118721461</v>
      </c>
      <c r="F88" s="44">
        <f>IF(ISNUMBER(D88), $B95 * E88, "")</f>
        <v>-35616.438356164384</v>
      </c>
      <c r="G88" s="36">
        <v>189</v>
      </c>
      <c r="H88" s="5">
        <f t="shared" si="27"/>
        <v>-0.13698630136986301</v>
      </c>
      <c r="I88" s="44">
        <f>IF(ISNUMBER(G88), $B95 * H88, "")</f>
        <v>-41095.890410958898</v>
      </c>
      <c r="J88" s="36">
        <v>179</v>
      </c>
      <c r="K88" s="5">
        <f t="shared" si="28"/>
        <v>-0.18264840182648401</v>
      </c>
      <c r="L88" s="44">
        <f>IF(ISNUMBER(J88), $B95 * K88, "")</f>
        <v>-54794.520547945205</v>
      </c>
      <c r="M88" s="36">
        <v>185</v>
      </c>
      <c r="N88" s="5">
        <f t="shared" si="29"/>
        <v>-0.15525114155251141</v>
      </c>
      <c r="O88" s="44">
        <f>IF(ISNUMBER(M88), $B95 * N88, "")</f>
        <v>-46575.34246575342</v>
      </c>
      <c r="Q88" s="235"/>
      <c r="R88" s="236"/>
    </row>
    <row r="89" spans="1:18" ht="17.25" customHeight="1">
      <c r="A89" s="8" t="s">
        <v>115</v>
      </c>
      <c r="B89" s="33">
        <v>307</v>
      </c>
      <c r="C89" s="24">
        <v>0</v>
      </c>
      <c r="D89" s="37">
        <v>272</v>
      </c>
      <c r="E89" s="24">
        <f t="shared" si="26"/>
        <v>-0.11400651465798045</v>
      </c>
      <c r="F89" s="44">
        <f>IF(ISNUMBER(D89), $B95 * E89, "")</f>
        <v>-34201.954397394133</v>
      </c>
      <c r="G89" s="37">
        <v>267</v>
      </c>
      <c r="H89" s="24">
        <f t="shared" si="27"/>
        <v>-0.13029315960912052</v>
      </c>
      <c r="I89" s="44">
        <f>IF(ISNUMBER(G89), $B95 * H89, "")</f>
        <v>-39087.94788273616</v>
      </c>
      <c r="J89" s="37">
        <v>255</v>
      </c>
      <c r="K89" s="24">
        <f t="shared" si="28"/>
        <v>-0.16938110749185667</v>
      </c>
      <c r="L89" s="44">
        <f>IF(ISNUMBER(J89), $B95 * K89, "")</f>
        <v>-50814.332247557002</v>
      </c>
      <c r="M89" s="37">
        <v>261</v>
      </c>
      <c r="N89" s="24">
        <f t="shared" si="29"/>
        <v>-0.14983713355048861</v>
      </c>
      <c r="O89" s="44">
        <f>IF(ISNUMBER(M89), $B95 * N89, "")</f>
        <v>-44951.140065146581</v>
      </c>
      <c r="Q89" s="235"/>
      <c r="R89" s="236"/>
    </row>
    <row r="90" spans="1:18" ht="17.25" customHeight="1">
      <c r="A90" s="11" t="s">
        <v>171</v>
      </c>
      <c r="B90" s="32">
        <v>780</v>
      </c>
      <c r="C90" s="5">
        <v>-1.2804097E-3</v>
      </c>
      <c r="D90" s="36">
        <v>667</v>
      </c>
      <c r="E90" s="5">
        <f t="shared" si="26"/>
        <v>-0.14487179487179488</v>
      </c>
      <c r="F90" s="48">
        <f>IF(ISNUMBER(D90), $B95 * E90, "")</f>
        <v>-43461.538461538468</v>
      </c>
      <c r="G90" s="36">
        <v>675</v>
      </c>
      <c r="H90" s="5">
        <f t="shared" si="27"/>
        <v>-0.13461538461538461</v>
      </c>
      <c r="I90" s="48">
        <f>IF(ISNUMBER(G90), $B95 * H90, "")</f>
        <v>-40384.615384615383</v>
      </c>
      <c r="J90" s="36">
        <v>633</v>
      </c>
      <c r="K90" s="5">
        <f t="shared" si="28"/>
        <v>-0.18846153846153846</v>
      </c>
      <c r="L90" s="48">
        <f>IF(ISNUMBER(J90), $B95 * K90, "")</f>
        <v>-56538.461538461539</v>
      </c>
      <c r="M90" s="36">
        <v>662</v>
      </c>
      <c r="N90" s="5">
        <f t="shared" si="29"/>
        <v>-0.15128205128205127</v>
      </c>
      <c r="O90" s="48">
        <f>IF(ISNUMBER(M90), $B95 * N90, "")</f>
        <v>-45384.615384615383</v>
      </c>
      <c r="Q90" s="235"/>
      <c r="R90" s="236"/>
    </row>
    <row r="91" spans="1:18" ht="17.25" customHeight="1">
      <c r="A91" s="11" t="s">
        <v>224</v>
      </c>
      <c r="B91" s="32">
        <v>233</v>
      </c>
      <c r="C91" s="5">
        <v>-4.2735042999999997E-3</v>
      </c>
      <c r="D91" s="36">
        <v>205</v>
      </c>
      <c r="E91" s="5">
        <f t="shared" si="26"/>
        <v>-0.12017167381974249</v>
      </c>
      <c r="F91" s="44">
        <f>IF(ISNUMBER(D91), $B95 * E91, "")</f>
        <v>-36051.50214592275</v>
      </c>
      <c r="G91" s="36">
        <v>204</v>
      </c>
      <c r="H91" s="5">
        <f t="shared" si="27"/>
        <v>-0.12446351931330472</v>
      </c>
      <c r="I91" s="44">
        <f>IF(ISNUMBER(G91), $B95 * H91, "")</f>
        <v>-37339.055793991414</v>
      </c>
      <c r="J91" s="36">
        <v>192</v>
      </c>
      <c r="K91" s="5">
        <f t="shared" si="28"/>
        <v>-0.17596566523605151</v>
      </c>
      <c r="L91" s="44">
        <f>IF(ISNUMBER(J91), $B95 * K91, "")</f>
        <v>-52789.69957081545</v>
      </c>
      <c r="M91" s="36">
        <v>202</v>
      </c>
      <c r="N91" s="5">
        <f t="shared" si="29"/>
        <v>-0.13304721030042918</v>
      </c>
      <c r="O91" s="44">
        <f>IF(ISNUMBER(M91), $B95 * N91, "")</f>
        <v>-39914.163090128757</v>
      </c>
      <c r="Q91" s="235"/>
      <c r="R91" s="236"/>
    </row>
    <row r="92" spans="1:18" ht="17.25" customHeight="1">
      <c r="A92" s="11" t="s">
        <v>165</v>
      </c>
      <c r="B92" s="32">
        <v>660</v>
      </c>
      <c r="C92" s="5">
        <v>-9.0090090000000001E-3</v>
      </c>
      <c r="D92" s="36">
        <v>591</v>
      </c>
      <c r="E92" s="5">
        <f t="shared" si="26"/>
        <v>-0.10454545454545454</v>
      </c>
      <c r="F92" s="44">
        <f>IF(ISNUMBER(D92), $B95 * E92, "")</f>
        <v>-31363.63636363636</v>
      </c>
      <c r="G92" s="36">
        <v>585</v>
      </c>
      <c r="H92" s="5">
        <f t="shared" si="27"/>
        <v>-0.11363636363636363</v>
      </c>
      <c r="I92" s="44">
        <f>IF(ISNUMBER(G92), $B95 * H92, "")</f>
        <v>-34090.909090909088</v>
      </c>
      <c r="J92" s="36">
        <v>546</v>
      </c>
      <c r="K92" s="5">
        <f t="shared" si="28"/>
        <v>-0.17272727272727273</v>
      </c>
      <c r="L92" s="44">
        <f>IF(ISNUMBER(J92), $B95 * K92, "")</f>
        <v>-51818.181818181816</v>
      </c>
      <c r="M92" s="36">
        <v>576</v>
      </c>
      <c r="N92" s="5">
        <f t="shared" si="29"/>
        <v>-0.12727272727272726</v>
      </c>
      <c r="O92" s="44">
        <f>IF(ISNUMBER(M92), $B95 * N92, "")</f>
        <v>-38181.818181818177</v>
      </c>
      <c r="Q92" s="235"/>
      <c r="R92" s="236"/>
    </row>
    <row r="93" spans="1:18" ht="17.25" customHeight="1">
      <c r="A93" s="11" t="s">
        <v>127</v>
      </c>
      <c r="B93" s="32">
        <v>101</v>
      </c>
      <c r="C93" s="5">
        <v>-9.8039215999999995E-3</v>
      </c>
      <c r="D93" s="36">
        <v>94.4</v>
      </c>
      <c r="E93" s="5">
        <f t="shared" si="26"/>
        <v>-6.5346534653465294E-2</v>
      </c>
      <c r="F93" s="44">
        <f>IF(ISNUMBER(D93), $B95 * E93, "")</f>
        <v>-19603.960396039587</v>
      </c>
      <c r="G93" s="36">
        <v>90.7</v>
      </c>
      <c r="H93" s="5">
        <f t="shared" si="27"/>
        <v>-0.10198019801980195</v>
      </c>
      <c r="I93" s="44">
        <f>IF(ISNUMBER(G93), $B95 * H93, "")</f>
        <v>-30594.059405940585</v>
      </c>
      <c r="J93" s="36">
        <v>90.2</v>
      </c>
      <c r="K93" s="5">
        <f t="shared" si="28"/>
        <v>-0.1069306930693069</v>
      </c>
      <c r="L93" s="44">
        <f>IF(ISNUMBER(J93), $B95 * K93, "")</f>
        <v>-32079.207920792069</v>
      </c>
      <c r="M93" s="36">
        <v>90.5</v>
      </c>
      <c r="N93" s="5">
        <f t="shared" si="29"/>
        <v>-0.10396039603960396</v>
      </c>
      <c r="O93" s="44">
        <f>IF(ISNUMBER(M93), $B95 * N93, "")</f>
        <v>-31188.118811881188</v>
      </c>
      <c r="Q93" s="237"/>
      <c r="R93" s="238"/>
    </row>
    <row r="94" spans="1:18" ht="17.25" customHeight="1" thickBot="1">
      <c r="A94" s="13" t="s">
        <v>136</v>
      </c>
      <c r="B94" s="34">
        <v>457</v>
      </c>
      <c r="C94" s="16">
        <v>-1.0822510800000001E-2</v>
      </c>
      <c r="D94" s="38">
        <v>417</v>
      </c>
      <c r="E94" s="16">
        <f t="shared" si="26"/>
        <v>-8.7527352297592995E-2</v>
      </c>
      <c r="F94" s="45">
        <f>IF(ISNUMBER(D94), $B95 * E94, "")</f>
        <v>-26258.2056892779</v>
      </c>
      <c r="G94" s="38">
        <v>408</v>
      </c>
      <c r="H94" s="16">
        <f t="shared" si="27"/>
        <v>-0.10722100656455143</v>
      </c>
      <c r="I94" s="45">
        <f>IF(ISNUMBER(G94), $B95 * H94, "")</f>
        <v>-32166.301969365428</v>
      </c>
      <c r="J94" s="38">
        <v>387</v>
      </c>
      <c r="K94" s="16">
        <f t="shared" si="28"/>
        <v>-0.15317286652078774</v>
      </c>
      <c r="L94" s="45">
        <f>IF(ISNUMBER(J94), $B95 * K94, "")</f>
        <v>-45951.859956236323</v>
      </c>
      <c r="M94" s="38">
        <v>405</v>
      </c>
      <c r="N94" s="16">
        <f t="shared" si="29"/>
        <v>-0.1137855579868709</v>
      </c>
      <c r="O94" s="45">
        <f>IF(ISNUMBER(M94), $B95 * N94, "")</f>
        <v>-34135.667396061268</v>
      </c>
      <c r="Q94" s="237"/>
      <c r="R94" s="238"/>
    </row>
    <row r="95" spans="1:18" ht="17.25" customHeight="1" thickBot="1">
      <c r="A95" s="57" t="s">
        <v>32</v>
      </c>
      <c r="B95" s="241">
        <v>300000</v>
      </c>
      <c r="C95" s="242"/>
      <c r="D95" s="57" t="s">
        <v>82</v>
      </c>
      <c r="E95" s="46">
        <f>IF(COUNT(E85:E94), SUM(E85:E94) / COUNT(E85:E94), 0)</f>
        <v>-9.080814747386888E-2</v>
      </c>
      <c r="F95" s="47">
        <f>SUM(F85:F94)</f>
        <v>-272424.44242160668</v>
      </c>
      <c r="G95" s="57" t="s">
        <v>82</v>
      </c>
      <c r="H95" s="46">
        <f>IF(COUNT(H85:H94), SUM(H85:H94) / COUNT(H85:H94), 0)</f>
        <v>-0.10002195919936692</v>
      </c>
      <c r="I95" s="47">
        <f>SUM(I85:I94)</f>
        <v>-300065.87759810069</v>
      </c>
      <c r="J95" s="57" t="s">
        <v>82</v>
      </c>
      <c r="K95" s="46">
        <f>IF(COUNT(K85:K94), SUM(K85:K94) / COUNT(K85:K94), 0)</f>
        <v>-0.1441664069828818</v>
      </c>
      <c r="L95" s="47">
        <f>SUM(L85:L94)</f>
        <v>-432499.22094864544</v>
      </c>
      <c r="M95" s="57" t="s">
        <v>82</v>
      </c>
      <c r="N95" s="46">
        <f>IF(COUNT(N85:N94), SUM(N85:N94) / COUNT(N85:N94), 0)</f>
        <v>-0.11457593809394655</v>
      </c>
      <c r="O95" s="47">
        <f>SUM(O85:O94)</f>
        <v>-343727.81428183953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165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237"/>
      <c r="R101" s="238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>
        <v>38.700000000000003</v>
      </c>
      <c r="E102" s="22">
        <f>IF(ISNUMBER(D102), (D102 - $B102) / $B102, "")</f>
        <v>-2.0253164556961953E-2</v>
      </c>
      <c r="F102" s="43">
        <f>IF(ISNUMBER(D102), $B112 * E102, "")</f>
        <v>-6075.9493670885859</v>
      </c>
      <c r="G102" s="89">
        <v>38.200000000000003</v>
      </c>
      <c r="H102" s="22">
        <f>IF(ISNUMBER(G102), (G102 - $B102) / $B102, "")</f>
        <v>-3.2911392405063217E-2</v>
      </c>
      <c r="I102" s="43">
        <f>IF(ISNUMBER(G102), $B112 * H102, "")</f>
        <v>-9873.4177215189648</v>
      </c>
      <c r="J102" s="89">
        <v>36.4</v>
      </c>
      <c r="K102" s="22">
        <f>IF(ISNUMBER(J102), (J102 - $B102) / $B102, "")</f>
        <v>-7.8481012658227878E-2</v>
      </c>
      <c r="L102" s="43">
        <f>IF(ISNUMBER(J102), $B112 * K102, "")</f>
        <v>-23544.303797468365</v>
      </c>
      <c r="M102" s="89">
        <v>38</v>
      </c>
      <c r="N102" s="22">
        <f>IF(ISNUMBER(M102), (M102 - $B102) / $B102, "")</f>
        <v>-3.7974683544303799E-2</v>
      </c>
      <c r="O102" s="43">
        <f>IF(ISNUMBER(M102), $B112 * N102, "")</f>
        <v>-11392.40506329114</v>
      </c>
      <c r="Q102" s="235"/>
      <c r="R102" s="236"/>
    </row>
    <row r="103" spans="1:18" ht="17.25" customHeight="1">
      <c r="A103" s="11" t="s">
        <v>142</v>
      </c>
      <c r="B103" s="32">
        <v>11.7</v>
      </c>
      <c r="C103" s="5">
        <v>0.1711711712</v>
      </c>
      <c r="D103" s="36">
        <v>10.6</v>
      </c>
      <c r="E103" s="5">
        <f t="shared" ref="E103:E111" si="30">IF(ISNUMBER(D103), (D103 - $B103) / $B103, "")</f>
        <v>-9.4017094017093988E-2</v>
      </c>
      <c r="F103" s="44">
        <f>IF(ISNUMBER(D103), $B112 * E103, "")</f>
        <v>-28205.128205128196</v>
      </c>
      <c r="G103" s="36">
        <v>10.4</v>
      </c>
      <c r="H103" s="5">
        <f t="shared" ref="H103:H111" si="31">IF(ISNUMBER(G103), (G103 - $B103) / $B103, "")</f>
        <v>-0.11111111111111102</v>
      </c>
      <c r="I103" s="44">
        <f>IF(ISNUMBER(G103), $B112 * H103, "")</f>
        <v>-33333.333333333307</v>
      </c>
      <c r="J103" s="36">
        <v>10.1</v>
      </c>
      <c r="K103" s="5">
        <f t="shared" ref="K103:K111" si="32">IF(ISNUMBER(J103), (J103 - $B103) / $B103, "")</f>
        <v>-0.13675213675213674</v>
      </c>
      <c r="L103" s="44">
        <f>IF(ISNUMBER(J103), $B112 * K103, "")</f>
        <v>-41025.641025641024</v>
      </c>
      <c r="M103" s="36">
        <v>10.4</v>
      </c>
      <c r="N103" s="5">
        <f t="shared" ref="N103:N111" si="33">IF(ISNUMBER(M103), (M103 - $B103) / $B103, "")</f>
        <v>-0.11111111111111102</v>
      </c>
      <c r="O103" s="44">
        <f>IF(ISNUMBER(M103), $B112 * N103, "")</f>
        <v>-33333.333333333307</v>
      </c>
      <c r="Q103" s="235"/>
      <c r="R103" s="236"/>
    </row>
    <row r="104" spans="1:18" ht="17.25" customHeight="1">
      <c r="A104" s="11" t="s">
        <v>118</v>
      </c>
      <c r="B104" s="32">
        <v>26.6</v>
      </c>
      <c r="C104" s="5">
        <v>0.13675213680000001</v>
      </c>
      <c r="D104" s="36">
        <v>30.5</v>
      </c>
      <c r="E104" s="5">
        <f t="shared" si="30"/>
        <v>0.14661654135338339</v>
      </c>
      <c r="F104" s="44">
        <f>IF(ISNUMBER(D104), $B112 * E104, "")</f>
        <v>43984.962406015016</v>
      </c>
      <c r="G104" s="36">
        <v>30.1</v>
      </c>
      <c r="H104" s="5">
        <f t="shared" si="31"/>
        <v>0.13157894736842105</v>
      </c>
      <c r="I104" s="44">
        <f>IF(ISNUMBER(G104), $B112 * H104, "")</f>
        <v>39473.684210526313</v>
      </c>
      <c r="J104" s="36">
        <v>27.9</v>
      </c>
      <c r="K104" s="5">
        <f t="shared" si="32"/>
        <v>4.8872180451127713E-2</v>
      </c>
      <c r="L104" s="44">
        <f>IF(ISNUMBER(J104), $B112 * K104, "")</f>
        <v>14661.654135338315</v>
      </c>
      <c r="M104" s="36">
        <v>28.6</v>
      </c>
      <c r="N104" s="5">
        <f t="shared" si="33"/>
        <v>7.5187969924812026E-2</v>
      </c>
      <c r="O104" s="44">
        <f>IF(ISNUMBER(M104), $B112 * N104, "")</f>
        <v>22556.390977443607</v>
      </c>
      <c r="Q104" s="235"/>
      <c r="R104" s="236"/>
    </row>
    <row r="105" spans="1:18" ht="17.25" customHeight="1">
      <c r="A105" s="11" t="s">
        <v>162</v>
      </c>
      <c r="B105" s="32">
        <v>62.8</v>
      </c>
      <c r="C105" s="5">
        <v>0.12544802869999999</v>
      </c>
      <c r="D105" s="36">
        <v>57.5</v>
      </c>
      <c r="E105" s="5">
        <f t="shared" si="30"/>
        <v>-8.439490445859868E-2</v>
      </c>
      <c r="F105" s="44">
        <f>IF(ISNUMBER(D105), $B112 * E105, "")</f>
        <v>-25318.471337579605</v>
      </c>
      <c r="G105" s="36">
        <v>58</v>
      </c>
      <c r="H105" s="5">
        <f t="shared" si="31"/>
        <v>-7.6433121019108236E-2</v>
      </c>
      <c r="I105" s="44">
        <f>IF(ISNUMBER(G105), $B112 * H105, "")</f>
        <v>-22929.93630573247</v>
      </c>
      <c r="J105" s="36">
        <v>53.9</v>
      </c>
      <c r="K105" s="5">
        <f t="shared" si="32"/>
        <v>-0.14171974522292993</v>
      </c>
      <c r="L105" s="44">
        <f>IF(ISNUMBER(J105), $B112 * K105, "")</f>
        <v>-42515.923566878977</v>
      </c>
      <c r="M105" s="36">
        <v>56.4</v>
      </c>
      <c r="N105" s="5">
        <f t="shared" si="33"/>
        <v>-0.10191082802547768</v>
      </c>
      <c r="O105" s="44">
        <f>IF(ISNUMBER(M105), $B112 * N105, "")</f>
        <v>-30573.248407643307</v>
      </c>
      <c r="Q105" s="235"/>
      <c r="R105" s="236"/>
    </row>
    <row r="106" spans="1:18" ht="17.25" customHeight="1">
      <c r="A106" s="8" t="s">
        <v>147</v>
      </c>
      <c r="B106" s="33">
        <v>104</v>
      </c>
      <c r="C106" s="24">
        <v>0.1170784103</v>
      </c>
      <c r="D106" s="37">
        <v>103</v>
      </c>
      <c r="E106" s="24">
        <f t="shared" si="30"/>
        <v>-9.6153846153846159E-3</v>
      </c>
      <c r="F106" s="44">
        <f>IF(ISNUMBER(D106), $B112 * E106, "")</f>
        <v>-2884.6153846153848</v>
      </c>
      <c r="G106" s="37">
        <v>101</v>
      </c>
      <c r="H106" s="24">
        <f t="shared" si="31"/>
        <v>-2.8846153846153848E-2</v>
      </c>
      <c r="I106" s="44">
        <f>IF(ISNUMBER(G106), $B112 * H106, "")</f>
        <v>-8653.8461538461543</v>
      </c>
      <c r="J106" s="37">
        <v>91.8</v>
      </c>
      <c r="K106" s="24">
        <f t="shared" si="32"/>
        <v>-0.11730769230769234</v>
      </c>
      <c r="L106" s="44">
        <f>IF(ISNUMBER(J106), $B112 * K106, "")</f>
        <v>-35192.307692307702</v>
      </c>
      <c r="M106" s="37">
        <v>94.8</v>
      </c>
      <c r="N106" s="24">
        <f t="shared" si="33"/>
        <v>-8.8461538461538494E-2</v>
      </c>
      <c r="O106" s="44">
        <f>IF(ISNUMBER(M106), $B112 * N106, "")</f>
        <v>-26538.46153846155</v>
      </c>
      <c r="Q106" s="235"/>
      <c r="R106" s="236"/>
    </row>
    <row r="107" spans="1:18" ht="17.25" customHeight="1">
      <c r="A107" s="11" t="s">
        <v>138</v>
      </c>
      <c r="B107" s="32">
        <v>1880</v>
      </c>
      <c r="C107" s="5">
        <v>0.11242603549999999</v>
      </c>
      <c r="D107" s="36">
        <v>1700</v>
      </c>
      <c r="E107" s="5">
        <f t="shared" si="30"/>
        <v>-9.5744680851063829E-2</v>
      </c>
      <c r="F107" s="48">
        <f>IF(ISNUMBER(D107), $B112 * E107, "")</f>
        <v>-28723.40425531915</v>
      </c>
      <c r="G107" s="36">
        <v>1665</v>
      </c>
      <c r="H107" s="5">
        <f t="shared" si="31"/>
        <v>-0.11436170212765957</v>
      </c>
      <c r="I107" s="48">
        <f>IF(ISNUMBER(G107), $B112 * H107, "")</f>
        <v>-34308.51063829787</v>
      </c>
      <c r="J107" s="36">
        <v>1560</v>
      </c>
      <c r="K107" s="5">
        <f t="shared" si="32"/>
        <v>-0.1702127659574468</v>
      </c>
      <c r="L107" s="48">
        <f>IF(ISNUMBER(J107), $B112 * K107, "")</f>
        <v>-51063.829787234041</v>
      </c>
      <c r="M107" s="36">
        <v>1645</v>
      </c>
      <c r="N107" s="5">
        <f t="shared" si="33"/>
        <v>-0.125</v>
      </c>
      <c r="O107" s="48">
        <f>IF(ISNUMBER(M107), $B112 * N107, "")</f>
        <v>-37500</v>
      </c>
      <c r="Q107" s="235"/>
      <c r="R107" s="236"/>
    </row>
    <row r="108" spans="1:18" ht="17.25" customHeight="1">
      <c r="A108" s="11" t="s">
        <v>134</v>
      </c>
      <c r="B108" s="32">
        <v>31</v>
      </c>
      <c r="C108" s="5">
        <v>9.15492958E-2</v>
      </c>
      <c r="D108" s="36">
        <v>28.5</v>
      </c>
      <c r="E108" s="5">
        <f t="shared" si="30"/>
        <v>-8.0645161290322578E-2</v>
      </c>
      <c r="F108" s="44">
        <f>IF(ISNUMBER(D108), $B112 * E108, "")</f>
        <v>-24193.548387096773</v>
      </c>
      <c r="G108" s="36">
        <v>28.7</v>
      </c>
      <c r="H108" s="5">
        <f t="shared" si="31"/>
        <v>-7.4193548387096797E-2</v>
      </c>
      <c r="I108" s="44">
        <f>IF(ISNUMBER(G108), $B112 * H108, "")</f>
        <v>-22258.064516129038</v>
      </c>
      <c r="J108" s="36">
        <v>27.3</v>
      </c>
      <c r="K108" s="5">
        <f t="shared" si="32"/>
        <v>-0.11935483870967739</v>
      </c>
      <c r="L108" s="44">
        <f>IF(ISNUMBER(J108), $B112 * K108, "")</f>
        <v>-35806.45161290322</v>
      </c>
      <c r="M108" s="36">
        <v>28.2</v>
      </c>
      <c r="N108" s="5">
        <f t="shared" si="33"/>
        <v>-9.0322580645161313E-2</v>
      </c>
      <c r="O108" s="44">
        <f>IF(ISNUMBER(M108), $B112 * N108, "")</f>
        <v>-27096.774193548394</v>
      </c>
      <c r="Q108" s="235"/>
      <c r="R108" s="236"/>
    </row>
    <row r="109" spans="1:18" ht="17.25" customHeight="1">
      <c r="A109" s="11" t="s">
        <v>210</v>
      </c>
      <c r="B109" s="32">
        <v>53300</v>
      </c>
      <c r="C109" s="5">
        <v>8.5318672400000004E-2</v>
      </c>
      <c r="D109" s="36">
        <v>48160</v>
      </c>
      <c r="E109" s="5">
        <f t="shared" si="30"/>
        <v>-9.6435272045028136E-2</v>
      </c>
      <c r="F109" s="44">
        <f>IF(ISNUMBER(D109), $B112 * E109, "")</f>
        <v>-28930.581613508442</v>
      </c>
      <c r="G109" s="36">
        <v>47180</v>
      </c>
      <c r="H109" s="5">
        <f t="shared" si="31"/>
        <v>-0.11482176360225141</v>
      </c>
      <c r="I109" s="44">
        <f>IF(ISNUMBER(G109), $B112 * H109, "")</f>
        <v>-34446.52908067542</v>
      </c>
      <c r="J109" s="36">
        <v>44670</v>
      </c>
      <c r="K109" s="5">
        <f t="shared" si="32"/>
        <v>-0.16191369606003753</v>
      </c>
      <c r="L109" s="44">
        <f>IF(ISNUMBER(J109), $B112 * K109, "")</f>
        <v>-48574.108818011257</v>
      </c>
      <c r="M109" s="36">
        <v>46420</v>
      </c>
      <c r="N109" s="5">
        <f t="shared" si="33"/>
        <v>-0.12908067542213883</v>
      </c>
      <c r="O109" s="44">
        <f>IF(ISNUMBER(M109), $B112 * N109, "")</f>
        <v>-38724.202626641651</v>
      </c>
      <c r="Q109" s="235"/>
      <c r="R109" s="236"/>
    </row>
    <row r="110" spans="1:18" ht="17.25" customHeight="1">
      <c r="A110" s="11" t="s">
        <v>144</v>
      </c>
      <c r="B110" s="32">
        <v>51.2</v>
      </c>
      <c r="C110" s="5">
        <v>7.1129707099999995E-2</v>
      </c>
      <c r="D110" s="36">
        <v>44.9</v>
      </c>
      <c r="E110" s="5">
        <f t="shared" si="30"/>
        <v>-0.12304687500000008</v>
      </c>
      <c r="F110" s="44">
        <f>IF(ISNUMBER(D110), $B112 * E110, "")</f>
        <v>-36914.062500000022</v>
      </c>
      <c r="G110" s="36">
        <v>44.6</v>
      </c>
      <c r="H110" s="5">
        <f t="shared" si="31"/>
        <v>-0.12890625000000003</v>
      </c>
      <c r="I110" s="44">
        <f>IF(ISNUMBER(G110), $B112 * H110, "")</f>
        <v>-38671.875000000007</v>
      </c>
      <c r="J110" s="36">
        <v>42.2</v>
      </c>
      <c r="K110" s="5">
        <f t="shared" si="32"/>
        <v>-0.17578125</v>
      </c>
      <c r="L110" s="44">
        <f>IF(ISNUMBER(J110), $B112 * K110, "")</f>
        <v>-52734.375</v>
      </c>
      <c r="M110" s="36">
        <v>44</v>
      </c>
      <c r="N110" s="5">
        <f t="shared" si="33"/>
        <v>-0.14062500000000006</v>
      </c>
      <c r="O110" s="44">
        <f>IF(ISNUMBER(M110), $B112 * N110, "")</f>
        <v>-42187.500000000015</v>
      </c>
      <c r="Q110" s="237"/>
      <c r="R110" s="238"/>
    </row>
    <row r="111" spans="1:18" ht="17.25" customHeight="1" thickBot="1">
      <c r="A111" s="13" t="s">
        <v>228</v>
      </c>
      <c r="B111" s="34">
        <v>3570</v>
      </c>
      <c r="C111" s="16">
        <v>5.6213017800000001E-2</v>
      </c>
      <c r="D111" s="38">
        <v>2990</v>
      </c>
      <c r="E111" s="16">
        <f t="shared" si="30"/>
        <v>-0.16246498599439776</v>
      </c>
      <c r="F111" s="45">
        <f>IF(ISNUMBER(D111), $B112 * E111, "")</f>
        <v>-48739.495798319331</v>
      </c>
      <c r="G111" s="38">
        <v>3020</v>
      </c>
      <c r="H111" s="16">
        <f t="shared" si="31"/>
        <v>-0.15406162464985995</v>
      </c>
      <c r="I111" s="45">
        <f>IF(ISNUMBER(G111), $B112 * H111, "")</f>
        <v>-46218.487394957985</v>
      </c>
      <c r="J111" s="38">
        <v>2885</v>
      </c>
      <c r="K111" s="16">
        <f t="shared" si="32"/>
        <v>-0.19187675070028012</v>
      </c>
      <c r="L111" s="45">
        <f>IF(ISNUMBER(J111), $B112 * K111, "")</f>
        <v>-57563.025210084037</v>
      </c>
      <c r="M111" s="38">
        <v>3020</v>
      </c>
      <c r="N111" s="16">
        <f t="shared" si="33"/>
        <v>-0.15406162464985995</v>
      </c>
      <c r="O111" s="45">
        <f>IF(ISNUMBER(M111), $B112 * N111, "")</f>
        <v>-46218.487394957985</v>
      </c>
      <c r="Q111" s="237"/>
      <c r="R111" s="238"/>
    </row>
    <row r="112" spans="1:18" ht="17.25" customHeight="1" thickBot="1">
      <c r="A112" s="57" t="s">
        <v>32</v>
      </c>
      <c r="B112" s="241">
        <v>300000</v>
      </c>
      <c r="C112" s="242"/>
      <c r="D112" s="57" t="s">
        <v>82</v>
      </c>
      <c r="E112" s="46">
        <f>IF(COUNT(E102:E111), SUM(E102:E111) / COUNT(E102:E111), 0)</f>
        <v>-6.2000098147546825E-2</v>
      </c>
      <c r="F112" s="47">
        <f>SUM(F102:F111)</f>
        <v>-186000.2944426405</v>
      </c>
      <c r="G112" s="57" t="s">
        <v>82</v>
      </c>
      <c r="H112" s="46">
        <f>IF(COUNT(H102:H111), SUM(H102:H111) / COUNT(H102:H111), 0)</f>
        <v>-7.0406771977988308E-2</v>
      </c>
      <c r="I112" s="47">
        <f>SUM(I102:I111)</f>
        <v>-211220.31593396488</v>
      </c>
      <c r="J112" s="57" t="s">
        <v>82</v>
      </c>
      <c r="K112" s="46">
        <f>IF(COUNT(K102:K111), SUM(K102:K111) / COUNT(K102:K111), 0)</f>
        <v>-0.12445277079173012</v>
      </c>
      <c r="L112" s="47">
        <f>SUM(L102:L111)</f>
        <v>-373358.31237519032</v>
      </c>
      <c r="M112" s="57" t="s">
        <v>82</v>
      </c>
      <c r="N112" s="46">
        <f>IF(COUNT(N102:N111), SUM(N102:N111) / COUNT(N102:N111), 0)</f>
        <v>-9.033600719347791E-2</v>
      </c>
      <c r="O112" s="47">
        <f>SUM(O102:O111)</f>
        <v>-271008.02158043371</v>
      </c>
      <c r="Q112" s="239"/>
      <c r="R112" s="24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027" priority="97">
      <formula>$E$27&gt;0</formula>
    </cfRule>
    <cfRule type="expression" dxfId="1026" priority="98">
      <formula>$E$27&lt;0</formula>
    </cfRule>
  </conditionalFormatting>
  <conditionalFormatting sqref="G15:I16 H27:I27">
    <cfRule type="expression" dxfId="1025" priority="95">
      <formula>$H$27&gt;0</formula>
    </cfRule>
    <cfRule type="expression" dxfId="1024" priority="96">
      <formula>$H$27&lt;0</formula>
    </cfRule>
  </conditionalFormatting>
  <conditionalFormatting sqref="J15:L16 K27:L27">
    <cfRule type="expression" dxfId="1023" priority="93">
      <formula>$K$27&gt;0</formula>
    </cfRule>
    <cfRule type="expression" dxfId="1022" priority="94">
      <formula>$K$27&lt;0</formula>
    </cfRule>
  </conditionalFormatting>
  <conditionalFormatting sqref="M15:O16 N27:O27">
    <cfRule type="expression" dxfId="1021" priority="91">
      <formula>$N$27&gt;0</formula>
    </cfRule>
    <cfRule type="expression" dxfId="1020" priority="92">
      <formula>$N$27&lt;0</formula>
    </cfRule>
  </conditionalFormatting>
  <conditionalFormatting sqref="A34:O43 A17:O25 B26:O26">
    <cfRule type="expression" dxfId="1019" priority="99">
      <formula>AND($N17 &gt; 0, ISNUMBER($N17))</formula>
    </cfRule>
    <cfRule type="expression" dxfId="1018" priority="100">
      <formula>AND($N17 &lt; 0, ISNUMBER($N17))</formula>
    </cfRule>
    <cfRule type="expression" dxfId="1017" priority="101">
      <formula>AND($K17 &gt; 0, ISNUMBER($K17))</formula>
    </cfRule>
    <cfRule type="expression" dxfId="1016" priority="102">
      <formula>AND($K17 &lt; 0, ISNUMBER($K17))</formula>
    </cfRule>
    <cfRule type="expression" dxfId="1015" priority="103">
      <formula>AND($H17 &gt; 0, ISNUMBER($H17))</formula>
    </cfRule>
    <cfRule type="expression" dxfId="1014" priority="104">
      <formula>AND($H17 &lt; 0, ISNUMBER($H17))</formula>
    </cfRule>
    <cfRule type="expression" dxfId="1013" priority="105">
      <formula>AND($E17 &gt; 0, ISNUMBER($E17))</formula>
    </cfRule>
    <cfRule type="expression" dxfId="1012" priority="106">
      <formula>AND($E17 &lt; 0, ISNUMBER($E17))</formula>
    </cfRule>
  </conditionalFormatting>
  <conditionalFormatting sqref="D32:F33 E44:F44">
    <cfRule type="expression" dxfId="1011" priority="89">
      <formula>$E$44&gt;0</formula>
    </cfRule>
    <cfRule type="expression" dxfId="1010" priority="90">
      <formula>$E$44&lt;0</formula>
    </cfRule>
  </conditionalFormatting>
  <conditionalFormatting sqref="G32:I33 H44:I44">
    <cfRule type="expression" dxfId="1009" priority="87">
      <formula>$H$44&gt;0</formula>
    </cfRule>
    <cfRule type="expression" dxfId="1008" priority="88">
      <formula>$H$44&lt;0</formula>
    </cfRule>
  </conditionalFormatting>
  <conditionalFormatting sqref="J32:L33 K44:L44">
    <cfRule type="expression" dxfId="1007" priority="85">
      <formula>$K$44&gt;0</formula>
    </cfRule>
    <cfRule type="expression" dxfId="1006" priority="86">
      <formula>$K$44&lt;0</formula>
    </cfRule>
  </conditionalFormatting>
  <conditionalFormatting sqref="M32:O33 N44:O44">
    <cfRule type="expression" dxfId="1005" priority="83">
      <formula>$N$44&gt;0</formula>
    </cfRule>
    <cfRule type="expression" dxfId="1004" priority="84">
      <formula>$N$44&lt;0</formula>
    </cfRule>
  </conditionalFormatting>
  <conditionalFormatting sqref="A51:O60">
    <cfRule type="expression" dxfId="1003" priority="75">
      <formula>AND($N51 &gt; 0, ISNUMBER($N51))</formula>
    </cfRule>
    <cfRule type="expression" dxfId="1002" priority="76">
      <formula>AND($N51 &lt; 0, ISNUMBER($N51))</formula>
    </cfRule>
    <cfRule type="expression" dxfId="1001" priority="77">
      <formula>AND($K51 &gt; 0, ISNUMBER($K51))</formula>
    </cfRule>
    <cfRule type="expression" dxfId="1000" priority="78">
      <formula>AND($K51 &lt; 0, ISNUMBER($K51))</formula>
    </cfRule>
    <cfRule type="expression" dxfId="999" priority="79">
      <formula>AND($H51 &gt; 0, ISNUMBER($H51))</formula>
    </cfRule>
    <cfRule type="expression" dxfId="998" priority="80">
      <formula>AND($H51 &lt; 0, ISNUMBER($H51))</formula>
    </cfRule>
    <cfRule type="expression" dxfId="997" priority="81">
      <formula>AND($E51 &gt; 0, ISNUMBER($E51))</formula>
    </cfRule>
    <cfRule type="expression" dxfId="996" priority="82">
      <formula>AND($E51 &lt; 0, ISNUMBER($E51))</formula>
    </cfRule>
  </conditionalFormatting>
  <conditionalFormatting sqref="D49:F50 E61:F61">
    <cfRule type="expression" dxfId="995" priority="73">
      <formula>$E$61&gt;0</formula>
    </cfRule>
    <cfRule type="expression" dxfId="994" priority="74">
      <formula>$E$61&lt;0</formula>
    </cfRule>
  </conditionalFormatting>
  <conditionalFormatting sqref="G49:I50 H61:I61">
    <cfRule type="expression" dxfId="993" priority="71">
      <formula>$H$61&gt;0</formula>
    </cfRule>
    <cfRule type="expression" dxfId="992" priority="72">
      <formula>$H$61&lt;0</formula>
    </cfRule>
  </conditionalFormatting>
  <conditionalFormatting sqref="J49:L50 K61:L61">
    <cfRule type="expression" dxfId="991" priority="69">
      <formula>$K$61&gt;0</formula>
    </cfRule>
    <cfRule type="expression" dxfId="990" priority="70">
      <formula>$K$61&lt;0</formula>
    </cfRule>
  </conditionalFormatting>
  <conditionalFormatting sqref="M49:O50 N61:O61">
    <cfRule type="expression" dxfId="989" priority="67">
      <formula>$N$61&gt;0</formula>
    </cfRule>
    <cfRule type="expression" dxfId="988" priority="68">
      <formula>$N$61&lt;0</formula>
    </cfRule>
  </conditionalFormatting>
  <conditionalFormatting sqref="A68:O77">
    <cfRule type="expression" dxfId="987" priority="59">
      <formula>AND($N68 &gt; 0, ISNUMBER($N68))</formula>
    </cfRule>
    <cfRule type="expression" dxfId="986" priority="60">
      <formula>AND($N68 &lt; 0, ISNUMBER($N68))</formula>
    </cfRule>
    <cfRule type="expression" dxfId="985" priority="61">
      <formula>AND($K68 &gt; 0, ISNUMBER($K68))</formula>
    </cfRule>
    <cfRule type="expression" dxfId="984" priority="62">
      <formula>AND($K68 &lt; 0, ISNUMBER($K68))</formula>
    </cfRule>
    <cfRule type="expression" dxfId="983" priority="63">
      <formula>AND($H68 &gt; 0, ISNUMBER($H68))</formula>
    </cfRule>
    <cfRule type="expression" dxfId="982" priority="64">
      <formula>AND($H68 &lt; 0, ISNUMBER($H68))</formula>
    </cfRule>
    <cfRule type="expression" dxfId="981" priority="65">
      <formula>AND($E68 &gt; 0, ISNUMBER($E68))</formula>
    </cfRule>
    <cfRule type="expression" dxfId="980" priority="66">
      <formula>AND($E68 &lt; 0, ISNUMBER($E68))</formula>
    </cfRule>
  </conditionalFormatting>
  <conditionalFormatting sqref="D66:F67 E78:F78">
    <cfRule type="expression" dxfId="979" priority="57">
      <formula>$E$78&gt;0</formula>
    </cfRule>
    <cfRule type="expression" dxfId="978" priority="58">
      <formula>$E$78&lt;0</formula>
    </cfRule>
  </conditionalFormatting>
  <conditionalFormatting sqref="G66:I67 H78:I78">
    <cfRule type="expression" dxfId="977" priority="55">
      <formula>$H$78&gt;0</formula>
    </cfRule>
    <cfRule type="expression" dxfId="976" priority="56">
      <formula>$H$78&lt;0</formula>
    </cfRule>
  </conditionalFormatting>
  <conditionalFormatting sqref="J66:L67 K78:L78">
    <cfRule type="expression" dxfId="975" priority="53">
      <formula>$K$78&gt;0</formula>
    </cfRule>
    <cfRule type="expression" dxfId="974" priority="54">
      <formula>$K$78&lt;0</formula>
    </cfRule>
  </conditionalFormatting>
  <conditionalFormatting sqref="M66:O67 N78:O78">
    <cfRule type="expression" dxfId="973" priority="51">
      <formula>$N$78&gt;0</formula>
    </cfRule>
    <cfRule type="expression" dxfId="972" priority="52">
      <formula>$N$78&lt;0</formula>
    </cfRule>
  </conditionalFormatting>
  <conditionalFormatting sqref="A85:O94">
    <cfRule type="expression" dxfId="971" priority="43">
      <formula>AND($N85 &gt; 0, ISNUMBER($N85))</formula>
    </cfRule>
    <cfRule type="expression" dxfId="970" priority="44">
      <formula>AND($N85 &lt; 0, ISNUMBER($N85))</formula>
    </cfRule>
    <cfRule type="expression" dxfId="969" priority="45">
      <formula>AND($K85 &gt; 0, ISNUMBER($K85))</formula>
    </cfRule>
    <cfRule type="expression" dxfId="968" priority="46">
      <formula>AND($K85 &lt; 0, ISNUMBER($K85))</formula>
    </cfRule>
    <cfRule type="expression" dxfId="967" priority="47">
      <formula>AND($H85 &gt; 0, ISNUMBER($H85))</formula>
    </cfRule>
    <cfRule type="expression" dxfId="966" priority="48">
      <formula>AND($H85 &lt; 0, ISNUMBER($H85))</formula>
    </cfRule>
    <cfRule type="expression" dxfId="965" priority="49">
      <formula>AND($E85 &gt; 0, ISNUMBER($E85))</formula>
    </cfRule>
    <cfRule type="expression" dxfId="964" priority="50">
      <formula>AND($E85 &lt; 0, ISNUMBER($E85))</formula>
    </cfRule>
  </conditionalFormatting>
  <conditionalFormatting sqref="D83:F84 E95:F95">
    <cfRule type="expression" dxfId="963" priority="41">
      <formula>$E$95&gt;0</formula>
    </cfRule>
    <cfRule type="expression" dxfId="962" priority="42">
      <formula>$E$95&lt;0</formula>
    </cfRule>
  </conditionalFormatting>
  <conditionalFormatting sqref="G83:I84 H95:I95">
    <cfRule type="expression" dxfId="961" priority="39">
      <formula>$H$95&gt;0</formula>
    </cfRule>
    <cfRule type="expression" dxfId="960" priority="40">
      <formula>$H$95&lt;0</formula>
    </cfRule>
  </conditionalFormatting>
  <conditionalFormatting sqref="J83:L84 K95:L95">
    <cfRule type="expression" dxfId="959" priority="37">
      <formula>$K$95&gt;0</formula>
    </cfRule>
    <cfRule type="expression" dxfId="958" priority="38">
      <formula>$K$95&lt;0</formula>
    </cfRule>
  </conditionalFormatting>
  <conditionalFormatting sqref="M83:O84 N95:O95">
    <cfRule type="expression" dxfId="957" priority="35">
      <formula>$N$95&gt;0</formula>
    </cfRule>
    <cfRule type="expression" dxfId="956" priority="36">
      <formula>$N$95&lt;0</formula>
    </cfRule>
  </conditionalFormatting>
  <conditionalFormatting sqref="A102:O111">
    <cfRule type="expression" dxfId="955" priority="27">
      <formula>AND($N102 &gt; 0, ISNUMBER($N102))</formula>
    </cfRule>
    <cfRule type="expression" dxfId="954" priority="28">
      <formula>AND($N102 &lt; 0, ISNUMBER($N102))</formula>
    </cfRule>
    <cfRule type="expression" dxfId="953" priority="29">
      <formula>AND($K102 &gt; 0, ISNUMBER($K102))</formula>
    </cfRule>
    <cfRule type="expression" dxfId="952" priority="30">
      <formula>AND($K102 &lt; 0, ISNUMBER($K102))</formula>
    </cfRule>
    <cfRule type="expression" dxfId="951" priority="31">
      <formula>AND($H102 &gt; 0, ISNUMBER($H102))</formula>
    </cfRule>
    <cfRule type="expression" dxfId="950" priority="32">
      <formula>AND($H102 &lt; 0, ISNUMBER($H102))</formula>
    </cfRule>
    <cfRule type="expression" dxfId="949" priority="33">
      <formula>AND($E102 &gt; 0, ISNUMBER($E102))</formula>
    </cfRule>
    <cfRule type="expression" dxfId="948" priority="34">
      <formula>AND($E102 &lt; 0, ISNUMBER($E102))</formula>
    </cfRule>
  </conditionalFormatting>
  <conditionalFormatting sqref="D100:F101 E112:F112">
    <cfRule type="expression" dxfId="947" priority="25">
      <formula>$E$112&gt;0</formula>
    </cfRule>
    <cfRule type="expression" dxfId="946" priority="26">
      <formula>$E$112&lt;0</formula>
    </cfRule>
  </conditionalFormatting>
  <conditionalFormatting sqref="G100:I101 H112:I112">
    <cfRule type="expression" dxfId="945" priority="23">
      <formula>$H$112&gt;0</formula>
    </cfRule>
    <cfRule type="expression" dxfId="944" priority="24">
      <formula>$H$112&lt;0</formula>
    </cfRule>
  </conditionalFormatting>
  <conditionalFormatting sqref="J100:L101 K112:L112">
    <cfRule type="expression" dxfId="943" priority="21">
      <formula>$K$112&gt;0</formula>
    </cfRule>
    <cfRule type="expression" dxfId="942" priority="22">
      <formula>$K$112&lt;0</formula>
    </cfRule>
  </conditionalFormatting>
  <conditionalFormatting sqref="M100:O101 N112:O112">
    <cfRule type="expression" dxfId="941" priority="19">
      <formula>$N$112&gt;0</formula>
    </cfRule>
    <cfRule type="expression" dxfId="940" priority="20">
      <formula>$N$112&lt;0</formula>
    </cfRule>
  </conditionalFormatting>
  <conditionalFormatting sqref="G2:I3">
    <cfRule type="expression" dxfId="939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38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37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36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35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34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33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32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31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30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929" priority="1">
      <formula>AND($N26 &gt; 0, ISNUMBER($N26))</formula>
    </cfRule>
    <cfRule type="expression" dxfId="928" priority="2">
      <formula>AND($N26 &lt; 0, ISNUMBER($N26))</formula>
    </cfRule>
    <cfRule type="expression" dxfId="927" priority="3">
      <formula>AND($K26 &gt; 0, ISNUMBER($K26))</formula>
    </cfRule>
    <cfRule type="expression" dxfId="926" priority="4">
      <formula>AND($K26 &lt; 0, ISNUMBER($K26))</formula>
    </cfRule>
    <cfRule type="expression" dxfId="925" priority="5">
      <formula>AND($H26 &gt; 0, ISNUMBER($H26))</formula>
    </cfRule>
    <cfRule type="expression" dxfId="924" priority="6">
      <formula>AND($H26 &lt; 0, ISNUMBER($H26))</formula>
    </cfRule>
    <cfRule type="expression" dxfId="923" priority="7">
      <formula>AND($E26 &gt; 0, ISNUMBER($E26))</formula>
    </cfRule>
    <cfRule type="expression" dxfId="922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745AB-61C0-489E-BC8C-6ED350B278F6}">
  <sheetPr codeName="Sheet21"/>
  <dimension ref="A1:R112"/>
  <sheetViews>
    <sheetView zoomScaleNormal="100" workbookViewId="0">
      <selection activeCell="K8" sqref="K8:O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44287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-137,887 KRW (-4.60%)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173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-94,356 KRW (-3.93%)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13,847 KRW (0.46%)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-34,796 KRW (-1.16%)</v>
      </c>
      <c r="H9" s="273"/>
      <c r="I9" s="274"/>
      <c r="J9" s="1" t="s">
        <v>28</v>
      </c>
      <c r="K9" s="281" t="s">
        <v>217</v>
      </c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9,656 KRW (0.32%)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173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172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76" t="s">
        <v>67</v>
      </c>
      <c r="H16" s="177" t="s">
        <v>68</v>
      </c>
      <c r="I16" s="178" t="s">
        <v>70</v>
      </c>
      <c r="J16" s="4" t="s">
        <v>67</v>
      </c>
      <c r="K16" s="4" t="s">
        <v>68</v>
      </c>
      <c r="L16" s="174" t="s">
        <v>70</v>
      </c>
      <c r="M16" s="18" t="s">
        <v>67</v>
      </c>
      <c r="N16" s="4" t="s">
        <v>68</v>
      </c>
      <c r="O16" s="175" t="s">
        <v>70</v>
      </c>
      <c r="Q16" s="265"/>
      <c r="R16" s="266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86.7</v>
      </c>
      <c r="C17" s="22">
        <f>IF(NOT(_xlfn.IFNA(VLOOKUP($A17, $A$30:$O$112, 3, FALSE), "")=0), _xlfn.IFNA(VLOOKUP($A17, $A$30:$O$112, 3, FALSE), ""), "")</f>
        <v>-0.14158415839999999</v>
      </c>
      <c r="D17" s="89">
        <f>IF(NOT(_xlfn.IFNA(VLOOKUP($A17, $A$30:$O$112, 4, FALSE), "")=0), _xlfn.IFNA(VLOOKUP($A17, $A$30:$O$112, 4, FALSE), ""), "")</f>
        <v>86.2</v>
      </c>
      <c r="E17" s="22">
        <f>IF(NOT(_xlfn.IFNA(VLOOKUP($A17, $A$30:$O$112, 5, FALSE), "")=0), _xlfn.IFNA(VLOOKUP($A17, $A$30:$O$112, 5, FALSE), ""), "")</f>
        <v>-5.7670126874279125E-3</v>
      </c>
      <c r="F17" s="58">
        <f>IF(NOT(_xlfn.IFNA(VLOOKUP($A17, $A$30:$O$112, 6, FALSE), "")=0), _xlfn.IFNA(VLOOKUP($A17, $A$30:$O$112, 6, FALSE), ""), "")</f>
        <v>-1730.1038062283737</v>
      </c>
      <c r="G17" s="36">
        <f t="shared" ref="G17:G26" si="0">IF(NOT(_xlfn.IFNA(VLOOKUP($A17, $A$30:$O$112, 7, FALSE), "")=0), _xlfn.IFNA(VLOOKUP($A17, $A$30:$O$112, 7, FALSE), ""), "")</f>
        <v>79.5</v>
      </c>
      <c r="H17" s="5">
        <f>IF(NOT(_xlfn.IFNA(VLOOKUP($A17, $A$30:$O$112, 8, FALSE), "")=0), _xlfn.IFNA(VLOOKUP($A17, $A$30:$O$112, 8, FALSE), ""), "")</f>
        <v>-8.3044982698961961E-2</v>
      </c>
      <c r="I17" s="59">
        <f>IF(NOT(_xlfn.IFNA(VLOOKUP($A17, $A$30:$O$112, 9, FALSE), "")=0), _xlfn.IFNA(VLOOKUP($A17, $A$30:$O$112, 9, FALSE), ""), "")</f>
        <v>-24913.494809688589</v>
      </c>
      <c r="J17" s="89">
        <f>IF(NOT(_xlfn.IFNA(VLOOKUP($A17, $A$30:$O$112, 10, FALSE), "")=0), _xlfn.IFNA(VLOOKUP($A17, $A$30:$O$112, 10, FALSE), ""), "")</f>
        <v>83.2</v>
      </c>
      <c r="K17" s="22">
        <f>IF(NOT(_xlfn.IFNA(VLOOKUP($A17, $A$30:$O$112, 11, FALSE), "")=0), _xlfn.IFNA(VLOOKUP($A17, $A$30:$O$112, 11, FALSE), ""), "")</f>
        <v>-4.0369088811995385E-2</v>
      </c>
      <c r="L17" s="58">
        <f>IF(NOT(_xlfn.IFNA(VLOOKUP($A17, $A$30:$O$112, 12, FALSE), "")=0), _xlfn.IFNA(VLOOKUP($A17, $A$30:$O$112, 12, FALSE), ""), "")</f>
        <v>-12110.726643598615</v>
      </c>
      <c r="M17" s="89">
        <f>IF(NOT(_xlfn.IFNA(VLOOKUP($A17, $A$30:$O$112, 13, FALSE), "")=0), _xlfn.IFNA(VLOOKUP($A17, $A$30:$O$112, 13, FALSE), ""), "")</f>
        <v>81.7</v>
      </c>
      <c r="N17" s="22">
        <f>IF(NOT(_xlfn.IFNA(VLOOKUP($A17, $A$30:$O$112, 14, FALSE), "")=0), _xlfn.IFNA(VLOOKUP($A17, $A$30:$O$112, 14, FALSE), ""), "")</f>
        <v>-5.7670126874279123E-2</v>
      </c>
      <c r="O17" s="43">
        <f>IF(NOT(_xlfn.IFNA(VLOOKUP($A17, $A$30:$O$112, 15, FALSE), "")=0), _xlfn.IFNA(VLOOKUP($A17, $A$30:$O$112, 15, FALSE), ""), "")</f>
        <v>-17301.038062283737</v>
      </c>
      <c r="Q17" s="263"/>
      <c r="R17" s="264"/>
    </row>
    <row r="18" spans="1:18" ht="17.25" customHeight="1">
      <c r="A18" s="40" t="s">
        <v>100</v>
      </c>
      <c r="B18" s="36">
        <f t="shared" ref="B18:B26" si="1">IF(NOT(_xlfn.IFNA(VLOOKUP($A18, $A$30:$O$112, 2, FALSE), "")=0), _xlfn.IFNA(VLOOKUP($A18, $A$30:$O$112, 2, FALSE), ""), "")</f>
        <v>33.1</v>
      </c>
      <c r="C18" s="5">
        <f t="shared" ref="C18:C26" si="2">IF(NOT(_xlfn.IFNA(VLOOKUP($A18, $A$30:$O$112, 3, FALSE), "")=0), _xlfn.IFNA(VLOOKUP($A18, $A$30:$O$112, 3, FALSE), ""), "")</f>
        <v>-0.1447028424</v>
      </c>
      <c r="D18" s="36">
        <f t="shared" ref="D18:D26" si="3">IF(NOT(_xlfn.IFNA(VLOOKUP($A18, $A$30:$O$112, 4, FALSE), "")=0), _xlfn.IFNA(VLOOKUP($A18, $A$30:$O$112, 4, FALSE), ""), "")</f>
        <v>33.299999999999997</v>
      </c>
      <c r="E18" s="5">
        <f t="shared" ref="E18:E26" si="4">IF(NOT(_xlfn.IFNA(VLOOKUP($A18, $A$30:$O$112, 5, FALSE), "")=0), _xlfn.IFNA(VLOOKUP($A18, $A$30:$O$112, 5, FALSE), ""), "")</f>
        <v>6.0422960725074236E-3</v>
      </c>
      <c r="F18" s="59">
        <f t="shared" ref="F18:F26" si="5">IF(NOT(_xlfn.IFNA(VLOOKUP($A18, $A$30:$O$112, 6, FALSE), "")=0), _xlfn.IFNA(VLOOKUP($A18, $A$30:$O$112, 6, FALSE), ""), "")</f>
        <v>1812.6888217522271</v>
      </c>
      <c r="G18" s="36">
        <f t="shared" si="0"/>
        <v>30.8</v>
      </c>
      <c r="H18" s="5">
        <f t="shared" ref="H18:H26" si="6">IF(NOT(_xlfn.IFNA(VLOOKUP($A18, $A$30:$O$112, 8, FALSE), "")=0), _xlfn.IFNA(VLOOKUP($A18, $A$30:$O$112, 8, FALSE), ""), "")</f>
        <v>-6.9486404833836876E-2</v>
      </c>
      <c r="I18" s="59">
        <f t="shared" ref="I18:I26" si="7">IF(NOT(_xlfn.IFNA(VLOOKUP($A18, $A$30:$O$112, 9, FALSE), "")=0), _xlfn.IFNA(VLOOKUP($A18, $A$30:$O$112, 9, FALSE), ""), "")</f>
        <v>-20845.921450151061</v>
      </c>
      <c r="J18" s="36">
        <f t="shared" ref="J18:J26" si="8">IF(NOT(_xlfn.IFNA(VLOOKUP($A18, $A$30:$O$112, 10, FALSE), "")=0), _xlfn.IFNA(VLOOKUP($A18, $A$30:$O$112, 10, FALSE), ""), "")</f>
        <v>32.200000000000003</v>
      </c>
      <c r="K18" s="5">
        <f t="shared" ref="K18:K26" si="9">IF(NOT(_xlfn.IFNA(VLOOKUP($A18, $A$30:$O$112, 11, FALSE), "")=0), _xlfn.IFNA(VLOOKUP($A18, $A$30:$O$112, 11, FALSE), ""), "")</f>
        <v>-2.7190332326283945E-2</v>
      </c>
      <c r="L18" s="59">
        <f t="shared" ref="L18:L26" si="10">IF(NOT(_xlfn.IFNA(VLOOKUP($A18, $A$30:$O$112, 12, FALSE), "")=0), _xlfn.IFNA(VLOOKUP($A18, $A$30:$O$112, 12, FALSE), ""), "")</f>
        <v>-8157.0996978851836</v>
      </c>
      <c r="M18" s="36">
        <f t="shared" ref="M18:M26" si="11">IF(NOT(_xlfn.IFNA(VLOOKUP($A18, $A$30:$O$112, 13, FALSE), "")=0), _xlfn.IFNA(VLOOKUP($A18, $A$30:$O$112, 13, FALSE), ""), "")</f>
        <v>31.6</v>
      </c>
      <c r="N18" s="5">
        <f t="shared" ref="N18:N26" si="12">IF(NOT(_xlfn.IFNA(VLOOKUP($A18, $A$30:$O$112, 14, FALSE), "")=0), _xlfn.IFNA(VLOOKUP($A18, $A$30:$O$112, 14, FALSE), ""), "")</f>
        <v>-4.5317220543806644E-2</v>
      </c>
      <c r="O18" s="44">
        <f t="shared" ref="O18:O26" si="13">IF(NOT(_xlfn.IFNA(VLOOKUP($A18, $A$30:$O$112, 15, FALSE), "")=0), _xlfn.IFNA(VLOOKUP($A18, $A$30:$O$112, 15, FALSE), ""), "")</f>
        <v>-13595.166163141994</v>
      </c>
      <c r="Q18" s="263"/>
      <c r="R18" s="264"/>
    </row>
    <row r="19" spans="1:18" ht="17.25" customHeight="1">
      <c r="A19" s="40" t="s">
        <v>157</v>
      </c>
      <c r="B19" s="36">
        <f t="shared" si="1"/>
        <v>28.3</v>
      </c>
      <c r="C19" s="5">
        <f t="shared" si="2"/>
        <v>-0.14501510570000001</v>
      </c>
      <c r="D19" s="36">
        <f t="shared" si="3"/>
        <v>28.3</v>
      </c>
      <c r="E19" s="5" t="str">
        <f t="shared" si="4"/>
        <v/>
      </c>
      <c r="F19" s="59" t="str">
        <f t="shared" si="5"/>
        <v/>
      </c>
      <c r="G19" s="36">
        <f t="shared" si="0"/>
        <v>26.3</v>
      </c>
      <c r="H19" s="5">
        <f t="shared" si="6"/>
        <v>-7.0671378091872794E-2</v>
      </c>
      <c r="I19" s="59">
        <f t="shared" si="7"/>
        <v>-21201.413427561838</v>
      </c>
      <c r="J19" s="36">
        <f t="shared" si="8"/>
        <v>27.5</v>
      </c>
      <c r="K19" s="5">
        <f t="shared" si="9"/>
        <v>-2.8268551236749141E-2</v>
      </c>
      <c r="L19" s="59">
        <f t="shared" si="10"/>
        <v>-8480.5653710247425</v>
      </c>
      <c r="M19" s="36">
        <f t="shared" si="11"/>
        <v>26.6</v>
      </c>
      <c r="N19" s="5">
        <f t="shared" si="12"/>
        <v>-6.0070671378091849E-2</v>
      </c>
      <c r="O19" s="44">
        <f t="shared" si="13"/>
        <v>-18021.201413427556</v>
      </c>
      <c r="Q19" s="263"/>
      <c r="R19" s="264"/>
    </row>
    <row r="20" spans="1:18" ht="17.25" customHeight="1">
      <c r="A20" s="40" t="s">
        <v>107</v>
      </c>
      <c r="B20" s="36">
        <f t="shared" si="1"/>
        <v>36.9</v>
      </c>
      <c r="C20" s="5">
        <f t="shared" si="2"/>
        <v>-0.14583333330000001</v>
      </c>
      <c r="D20" s="36">
        <f t="shared" si="3"/>
        <v>37.200000000000003</v>
      </c>
      <c r="E20" s="5">
        <f t="shared" si="4"/>
        <v>8.1300813008131235E-3</v>
      </c>
      <c r="F20" s="59">
        <f t="shared" si="5"/>
        <v>2439.024390243937</v>
      </c>
      <c r="G20" s="36">
        <f t="shared" si="0"/>
        <v>35</v>
      </c>
      <c r="H20" s="5">
        <f t="shared" si="6"/>
        <v>-5.1490514905149012E-2</v>
      </c>
      <c r="I20" s="59">
        <f t="shared" si="7"/>
        <v>-15447.154471544703</v>
      </c>
      <c r="J20" s="36">
        <f t="shared" si="8"/>
        <v>36.1</v>
      </c>
      <c r="K20" s="5">
        <f t="shared" si="9"/>
        <v>-2.1680216802167945E-2</v>
      </c>
      <c r="L20" s="59">
        <f t="shared" si="10"/>
        <v>-6504.0650406503837</v>
      </c>
      <c r="M20" s="36">
        <f t="shared" si="11"/>
        <v>35.6</v>
      </c>
      <c r="N20" s="5">
        <f t="shared" si="12"/>
        <v>-3.5230352303522956E-2</v>
      </c>
      <c r="O20" s="44">
        <f t="shared" si="13"/>
        <v>-10569.105691056888</v>
      </c>
      <c r="Q20" s="263"/>
      <c r="R20" s="264"/>
    </row>
    <row r="21" spans="1:18" ht="17.25" customHeight="1">
      <c r="A21" s="41" t="s">
        <v>132</v>
      </c>
      <c r="B21" s="37">
        <f t="shared" si="1"/>
        <v>23.1</v>
      </c>
      <c r="C21" s="24">
        <f t="shared" si="2"/>
        <v>-0.1507352941</v>
      </c>
      <c r="D21" s="37">
        <f t="shared" si="3"/>
        <v>23.2</v>
      </c>
      <c r="E21" s="24">
        <f t="shared" si="4"/>
        <v>4.3290043290042362E-3</v>
      </c>
      <c r="F21" s="60">
        <f t="shared" si="5"/>
        <v>1298.7012987012708</v>
      </c>
      <c r="G21" s="37">
        <f t="shared" si="0"/>
        <v>22</v>
      </c>
      <c r="H21" s="24">
        <f t="shared" si="6"/>
        <v>-4.7619047619047679E-2</v>
      </c>
      <c r="I21" s="60">
        <f t="shared" si="7"/>
        <v>-14285.714285714304</v>
      </c>
      <c r="J21" s="37">
        <f t="shared" si="8"/>
        <v>22.6</v>
      </c>
      <c r="K21" s="24">
        <f t="shared" si="9"/>
        <v>-2.1645021645021644E-2</v>
      </c>
      <c r="L21" s="60">
        <f t="shared" si="10"/>
        <v>-6493.5064935064929</v>
      </c>
      <c r="M21" s="37">
        <f t="shared" si="11"/>
        <v>22.2</v>
      </c>
      <c r="N21" s="24">
        <f t="shared" si="12"/>
        <v>-3.896103896103905E-2</v>
      </c>
      <c r="O21" s="62">
        <f t="shared" si="13"/>
        <v>-11688.311688311715</v>
      </c>
      <c r="Q21" s="263"/>
      <c r="R21" s="264"/>
    </row>
    <row r="22" spans="1:18" ht="17.25" customHeight="1">
      <c r="A22" s="40" t="s">
        <v>122</v>
      </c>
      <c r="B22" s="36">
        <f t="shared" si="1"/>
        <v>71.8</v>
      </c>
      <c r="C22" s="5">
        <f t="shared" si="2"/>
        <v>-0.1552941176</v>
      </c>
      <c r="D22" s="36">
        <f t="shared" si="3"/>
        <v>72.5</v>
      </c>
      <c r="E22" s="5">
        <f t="shared" si="4"/>
        <v>9.7493036211699566E-3</v>
      </c>
      <c r="F22" s="59">
        <f t="shared" si="5"/>
        <v>2924.7910863509869</v>
      </c>
      <c r="G22" s="36">
        <f t="shared" si="0"/>
        <v>67.900000000000006</v>
      </c>
      <c r="H22" s="5">
        <f t="shared" si="6"/>
        <v>-5.4317548746517987E-2</v>
      </c>
      <c r="I22" s="59">
        <f t="shared" si="7"/>
        <v>-16295.264623955396</v>
      </c>
      <c r="J22" s="36">
        <f t="shared" si="8"/>
        <v>70</v>
      </c>
      <c r="K22" s="5">
        <f t="shared" si="9"/>
        <v>-2.5069637883008318E-2</v>
      </c>
      <c r="L22" s="59">
        <f t="shared" si="10"/>
        <v>-7520.8913649024953</v>
      </c>
      <c r="M22" s="36">
        <f t="shared" si="11"/>
        <v>67.400000000000006</v>
      </c>
      <c r="N22" s="5">
        <f t="shared" si="12"/>
        <v>-6.1281337047353647E-2</v>
      </c>
      <c r="O22" s="44">
        <f t="shared" si="13"/>
        <v>-18384.401114206095</v>
      </c>
      <c r="Q22" s="263"/>
      <c r="R22" s="264"/>
    </row>
    <row r="23" spans="1:18" ht="17.25" customHeight="1">
      <c r="A23" s="40" t="s">
        <v>134</v>
      </c>
      <c r="B23" s="36">
        <f t="shared" si="1"/>
        <v>28.2</v>
      </c>
      <c r="C23" s="5">
        <f t="shared" si="2"/>
        <v>-0.1582089552</v>
      </c>
      <c r="D23" s="36">
        <f t="shared" si="3"/>
        <v>28.3</v>
      </c>
      <c r="E23" s="5">
        <f t="shared" si="4"/>
        <v>3.5460992907801925E-3</v>
      </c>
      <c r="F23" s="59">
        <f t="shared" si="5"/>
        <v>1063.8297872340577</v>
      </c>
      <c r="G23" s="36">
        <f t="shared" si="0"/>
        <v>27</v>
      </c>
      <c r="H23" s="5">
        <f t="shared" si="6"/>
        <v>-4.255319148936168E-2</v>
      </c>
      <c r="I23" s="59">
        <f t="shared" si="7"/>
        <v>-12765.957446808505</v>
      </c>
      <c r="J23" s="36">
        <f t="shared" si="8"/>
        <v>27.8</v>
      </c>
      <c r="K23" s="5">
        <f t="shared" si="9"/>
        <v>-1.4184397163120517E-2</v>
      </c>
      <c r="L23" s="59">
        <f t="shared" si="10"/>
        <v>-4255.3191489361552</v>
      </c>
      <c r="M23" s="36">
        <f t="shared" si="11"/>
        <v>27.1</v>
      </c>
      <c r="N23" s="5">
        <f t="shared" si="12"/>
        <v>-3.9007092198581485E-2</v>
      </c>
      <c r="O23" s="44">
        <f t="shared" si="13"/>
        <v>-11702.127659574446</v>
      </c>
      <c r="Q23" s="263"/>
      <c r="R23" s="264"/>
    </row>
    <row r="24" spans="1:18" ht="17.25" customHeight="1">
      <c r="A24" s="40" t="s">
        <v>144</v>
      </c>
      <c r="B24" s="36">
        <f t="shared" si="1"/>
        <v>44</v>
      </c>
      <c r="C24" s="5">
        <f t="shared" si="2"/>
        <v>-0.15869980880000001</v>
      </c>
      <c r="D24" s="36">
        <f t="shared" si="3"/>
        <v>45.7</v>
      </c>
      <c r="E24" s="5">
        <f t="shared" si="4"/>
        <v>3.8636363636363698E-2</v>
      </c>
      <c r="F24" s="59">
        <f t="shared" si="5"/>
        <v>11590.90909090911</v>
      </c>
      <c r="G24" s="36">
        <f t="shared" si="0"/>
        <v>43.9</v>
      </c>
      <c r="H24" s="5">
        <f t="shared" si="6"/>
        <v>-2.2727272727273051E-3</v>
      </c>
      <c r="I24" s="59">
        <f t="shared" si="7"/>
        <v>-681.81818181819153</v>
      </c>
      <c r="J24" s="36">
        <f t="shared" si="8"/>
        <v>45.2</v>
      </c>
      <c r="K24" s="5">
        <f t="shared" si="9"/>
        <v>2.7272727272727337E-2</v>
      </c>
      <c r="L24" s="59">
        <f t="shared" si="10"/>
        <v>8181.8181818182011</v>
      </c>
      <c r="M24" s="36">
        <f t="shared" si="11"/>
        <v>44.3</v>
      </c>
      <c r="N24" s="5">
        <f t="shared" si="12"/>
        <v>6.8181818181817537E-3</v>
      </c>
      <c r="O24" s="44">
        <f t="shared" si="13"/>
        <v>2045.4545454545262</v>
      </c>
      <c r="Q24" s="263"/>
      <c r="R24" s="264"/>
    </row>
    <row r="25" spans="1:18" ht="17.25" customHeight="1">
      <c r="A25" s="40" t="s">
        <v>162</v>
      </c>
      <c r="B25" s="36">
        <f t="shared" si="1"/>
        <v>56.4</v>
      </c>
      <c r="C25" s="5">
        <f t="shared" si="2"/>
        <v>-0.16691285080000001</v>
      </c>
      <c r="D25" s="36">
        <f t="shared" si="3"/>
        <v>61.8</v>
      </c>
      <c r="E25" s="5">
        <f t="shared" si="4"/>
        <v>9.5744680851063801E-2</v>
      </c>
      <c r="F25" s="59">
        <f t="shared" si="5"/>
        <v>28723.404255319139</v>
      </c>
      <c r="G25" s="36">
        <f t="shared" si="0"/>
        <v>57.9</v>
      </c>
      <c r="H25" s="5">
        <f t="shared" si="6"/>
        <v>2.6595744680851064E-2</v>
      </c>
      <c r="I25" s="59">
        <f t="shared" si="7"/>
        <v>7978.7234042553191</v>
      </c>
      <c r="J25" s="36">
        <f t="shared" si="8"/>
        <v>59.2</v>
      </c>
      <c r="K25" s="5">
        <f t="shared" si="9"/>
        <v>4.9645390070922064E-2</v>
      </c>
      <c r="L25" s="59">
        <f t="shared" si="10"/>
        <v>14893.617021276619</v>
      </c>
      <c r="M25" s="36">
        <f t="shared" si="11"/>
        <v>56.7</v>
      </c>
      <c r="N25" s="5">
        <f t="shared" si="12"/>
        <v>5.3191489361702881E-3</v>
      </c>
      <c r="O25" s="44">
        <f t="shared" si="13"/>
        <v>1595.7446808510865</v>
      </c>
      <c r="Q25" s="265"/>
      <c r="R25" s="266"/>
    </row>
    <row r="26" spans="1:18" ht="17.25" customHeight="1" thickBot="1">
      <c r="A26" s="42" t="s">
        <v>95</v>
      </c>
      <c r="B26" s="38">
        <f t="shared" si="1"/>
        <v>38</v>
      </c>
      <c r="C26" s="16">
        <f t="shared" si="2"/>
        <v>-0.27756653990000002</v>
      </c>
      <c r="D26" s="38">
        <f t="shared" si="3"/>
        <v>36.200000000000003</v>
      </c>
      <c r="E26" s="16">
        <f t="shared" si="4"/>
        <v>-4.7368421052631504E-2</v>
      </c>
      <c r="F26" s="61">
        <f t="shared" si="5"/>
        <v>-14210.526315789451</v>
      </c>
      <c r="G26" s="38">
        <f t="shared" si="0"/>
        <v>33.700000000000003</v>
      </c>
      <c r="H26" s="16">
        <f t="shared" si="6"/>
        <v>-0.11315789473684203</v>
      </c>
      <c r="I26" s="61">
        <f t="shared" si="7"/>
        <v>-33947.368421052612</v>
      </c>
      <c r="J26" s="38">
        <f t="shared" si="8"/>
        <v>35.4</v>
      </c>
      <c r="K26" s="16">
        <f t="shared" si="9"/>
        <v>-6.842105263157898E-2</v>
      </c>
      <c r="L26" s="61">
        <f t="shared" si="10"/>
        <v>-20526.315789473694</v>
      </c>
      <c r="M26" s="38">
        <f t="shared" si="11"/>
        <v>34.5</v>
      </c>
      <c r="N26" s="16">
        <f t="shared" si="12"/>
        <v>-9.2105263157894732E-2</v>
      </c>
      <c r="O26" s="45">
        <f t="shared" si="13"/>
        <v>-27631.57894736842</v>
      </c>
      <c r="Q26" s="265"/>
      <c r="R26" s="266"/>
    </row>
    <row r="27" spans="1:18" ht="17.25" customHeight="1" thickBot="1">
      <c r="A27" s="57" t="s">
        <v>32</v>
      </c>
      <c r="B27" s="241">
        <v>300000</v>
      </c>
      <c r="C27" s="242"/>
      <c r="D27" s="57" t="s">
        <v>82</v>
      </c>
      <c r="E27" s="46">
        <f>IF(COUNT(E17:E26), SUM(E17:E26) / COUNT(E17:E26), 0)</f>
        <v>1.2560266151293667E-2</v>
      </c>
      <c r="F27" s="47">
        <f>SUM(F17:F26)</f>
        <v>33912.718608492905</v>
      </c>
      <c r="G27" s="57" t="s">
        <v>82</v>
      </c>
      <c r="H27" s="46">
        <f>IF(COUNT(H17:H26), SUM(H17:H26) / COUNT(H17:H26), 0)</f>
        <v>-5.0801794571346627E-2</v>
      </c>
      <c r="I27" s="47">
        <f>SUM(I17:I26)</f>
        <v>-152405.3837140399</v>
      </c>
      <c r="J27" s="57" t="s">
        <v>82</v>
      </c>
      <c r="K27" s="46">
        <f>IF(COUNT(K17:K26), SUM(K17:K26) / COUNT(K17:K26), 0)</f>
        <v>-1.6991018115627643E-2</v>
      </c>
      <c r="L27" s="47">
        <f>SUM(L17:L26)</f>
        <v>-50973.054346882956</v>
      </c>
      <c r="M27" s="57" t="s">
        <v>82</v>
      </c>
      <c r="N27" s="46">
        <f>IF(COUNT(N17:N26), SUM(N17:N26) / COUNT(N17:N26), 0)</f>
        <v>-4.1750577171021749E-2</v>
      </c>
      <c r="O27" s="47">
        <f>SUM(O17:O26)</f>
        <v>-125251.73151306523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172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74" t="s">
        <v>70</v>
      </c>
      <c r="M33" s="18" t="s">
        <v>67</v>
      </c>
      <c r="N33" s="4" t="s">
        <v>68</v>
      </c>
      <c r="O33" s="175" t="s">
        <v>70</v>
      </c>
      <c r="Q33" s="237"/>
      <c r="R33" s="238"/>
    </row>
    <row r="34" spans="1:18" ht="17.25" customHeight="1">
      <c r="A34" s="9" t="s">
        <v>118</v>
      </c>
      <c r="B34" s="31">
        <v>28.6</v>
      </c>
      <c r="C34" s="22">
        <v>6.3197026000000003E-2</v>
      </c>
      <c r="D34" s="89">
        <v>25.2</v>
      </c>
      <c r="E34" s="22">
        <f>IF(ISNUMBER(D34), (D34 - $B34) / $B34, "")</f>
        <v>-0.11888111888111895</v>
      </c>
      <c r="F34" s="43">
        <f>IF(ISNUMBER(D34), $B44 * E34, "")</f>
        <v>-35664.335664335682</v>
      </c>
      <c r="G34" s="89">
        <v>23.8</v>
      </c>
      <c r="H34" s="22">
        <f>IF(ISNUMBER(G34), (G34 - $B34) / $B34, "")</f>
        <v>-0.16783216783216784</v>
      </c>
      <c r="I34" s="43">
        <f>IF(ISNUMBER(G34), $B44 * H34, "")</f>
        <v>-50349.65034965035</v>
      </c>
      <c r="J34" s="89">
        <v>24.3</v>
      </c>
      <c r="K34" s="22">
        <f>IF(ISNUMBER(J34), (J34 - $B34) / $B34, "")</f>
        <v>-0.15034965034965037</v>
      </c>
      <c r="L34" s="43">
        <f>IF(ISNUMBER(J34), $B44 * K34, "")</f>
        <v>-45104.895104895113</v>
      </c>
      <c r="M34" s="89">
        <v>24</v>
      </c>
      <c r="N34" s="22">
        <f>IF(ISNUMBER(M34), (M34 - $B34) / $B34, "")</f>
        <v>-0.16083916083916089</v>
      </c>
      <c r="O34" s="43">
        <f>IF(ISNUMBER(M34), $B44 * N34, "")</f>
        <v>-48251.748251748264</v>
      </c>
      <c r="Q34" s="235"/>
      <c r="R34" s="236"/>
    </row>
    <row r="35" spans="1:18" ht="17.25" customHeight="1">
      <c r="A35" s="11" t="s">
        <v>147</v>
      </c>
      <c r="B35" s="32">
        <v>94.8</v>
      </c>
      <c r="C35" s="5">
        <v>-6.1386138600000001E-2</v>
      </c>
      <c r="D35" s="36">
        <v>101</v>
      </c>
      <c r="E35" s="5">
        <f t="shared" ref="E35:E43" si="14">IF(ISNUMBER(D35), (D35 - $B35) / $B35, "")</f>
        <v>6.5400843881856574E-2</v>
      </c>
      <c r="F35" s="44">
        <f>IF(ISNUMBER(D35), $B44 * E35, "")</f>
        <v>19620.253164556972</v>
      </c>
      <c r="G35" s="36">
        <v>95.1</v>
      </c>
      <c r="H35" s="5">
        <f t="shared" ref="H35:H43" si="15">IF(ISNUMBER(G35), (G35 - $B35) / $B35, "")</f>
        <v>3.1645569620252865E-3</v>
      </c>
      <c r="I35" s="44">
        <f>IF(ISNUMBER(G35), $B44 * H35, "")</f>
        <v>949.36708860758597</v>
      </c>
      <c r="J35" s="36">
        <v>97.5</v>
      </c>
      <c r="K35" s="5">
        <f t="shared" ref="K35:K43" si="16">IF(ISNUMBER(J35), (J35 - $B35) / $B35, "")</f>
        <v>2.8481012658227878E-2</v>
      </c>
      <c r="L35" s="44">
        <f>IF(ISNUMBER(J35), $B44 * K35, "")</f>
        <v>8544.303797468363</v>
      </c>
      <c r="M35" s="36">
        <v>93.7</v>
      </c>
      <c r="N35" s="5">
        <f t="shared" ref="N35:N43" si="17">IF(ISNUMBER(M35), (M35 - $B35) / $B35, "")</f>
        <v>-1.16033755274261E-2</v>
      </c>
      <c r="O35" s="44">
        <f>IF(ISNUMBER(M35), $B44 * N35, "")</f>
        <v>-3481.0126582278299</v>
      </c>
      <c r="Q35" s="235"/>
      <c r="R35" s="236"/>
    </row>
    <row r="36" spans="1:18" ht="17.25" customHeight="1">
      <c r="A36" s="11" t="s">
        <v>103</v>
      </c>
      <c r="B36" s="32">
        <v>97.3</v>
      </c>
      <c r="C36" s="5">
        <v>-0.1073394495</v>
      </c>
      <c r="D36" s="36">
        <v>102</v>
      </c>
      <c r="E36" s="5">
        <f t="shared" si="14"/>
        <v>4.8304213771839702E-2</v>
      </c>
      <c r="F36" s="44">
        <f>IF(ISNUMBER(D36), $B44 * E36, "")</f>
        <v>14491.26413155191</v>
      </c>
      <c r="G36" s="36">
        <v>95.7</v>
      </c>
      <c r="H36" s="5">
        <f t="shared" si="15"/>
        <v>-1.6443987667009191E-2</v>
      </c>
      <c r="I36" s="44">
        <f>IF(ISNUMBER(G36), $B44 * H36, "")</f>
        <v>-4933.196300102757</v>
      </c>
      <c r="J36" s="36">
        <v>100</v>
      </c>
      <c r="K36" s="5">
        <f t="shared" si="16"/>
        <v>2.774922918807814E-2</v>
      </c>
      <c r="L36" s="44">
        <f>IF(ISNUMBER(J36), $B44 * K36, "")</f>
        <v>8324.768756423442</v>
      </c>
      <c r="M36" s="36">
        <v>97</v>
      </c>
      <c r="N36" s="5">
        <f t="shared" si="17"/>
        <v>-3.0832476875642051E-3</v>
      </c>
      <c r="O36" s="44">
        <f>IF(ISNUMBER(M36), $B44 * N36, "")</f>
        <v>-924.97430626926155</v>
      </c>
      <c r="Q36" s="235"/>
      <c r="R36" s="236"/>
    </row>
    <row r="37" spans="1:18" ht="17.25" customHeight="1">
      <c r="A37" s="11" t="s">
        <v>127</v>
      </c>
      <c r="B37" s="32">
        <v>90.5</v>
      </c>
      <c r="C37" s="5">
        <v>-0.1213592233</v>
      </c>
      <c r="D37" s="36">
        <v>92.8</v>
      </c>
      <c r="E37" s="5">
        <f t="shared" si="14"/>
        <v>2.5414364640883945E-2</v>
      </c>
      <c r="F37" s="44">
        <f>IF(ISNUMBER(D37), $B44 * E37, "")</f>
        <v>7624.3093922651833</v>
      </c>
      <c r="G37" s="36">
        <v>88.6</v>
      </c>
      <c r="H37" s="5">
        <f t="shared" si="15"/>
        <v>-2.099447513812161E-2</v>
      </c>
      <c r="I37" s="44">
        <f>IF(ISNUMBER(G37), $B44 * H37, "")</f>
        <v>-6298.3425414364829</v>
      </c>
      <c r="J37" s="36">
        <v>91.7</v>
      </c>
      <c r="K37" s="5">
        <f t="shared" si="16"/>
        <v>1.3259668508287324E-2</v>
      </c>
      <c r="L37" s="44">
        <f>IF(ISNUMBER(J37), $B44 * K37, "")</f>
        <v>3977.9005524861973</v>
      </c>
      <c r="M37" s="36">
        <v>89.4</v>
      </c>
      <c r="N37" s="5">
        <f t="shared" si="17"/>
        <v>-1.2154696132596622E-2</v>
      </c>
      <c r="O37" s="44">
        <f>IF(ISNUMBER(M37), $B44 * N37, "")</f>
        <v>-3646.4088397789869</v>
      </c>
      <c r="Q37" s="235"/>
      <c r="R37" s="236"/>
    </row>
    <row r="38" spans="1:18" ht="17.25" customHeight="1">
      <c r="A38" s="8" t="s">
        <v>142</v>
      </c>
      <c r="B38" s="33">
        <v>10.4</v>
      </c>
      <c r="C38" s="24">
        <v>-0.12605042020000001</v>
      </c>
      <c r="D38" s="37">
        <v>10.5</v>
      </c>
      <c r="E38" s="24">
        <f t="shared" si="14"/>
        <v>9.6153846153845812E-3</v>
      </c>
      <c r="F38" s="44">
        <f>IF(ISNUMBER(D38), $B44 * E38, "")</f>
        <v>2884.6153846153743</v>
      </c>
      <c r="G38" s="37">
        <v>10.1</v>
      </c>
      <c r="H38" s="24">
        <f t="shared" si="15"/>
        <v>-2.8846153846153914E-2</v>
      </c>
      <c r="I38" s="44">
        <f>IF(ISNUMBER(G38), $B44 * H38, "")</f>
        <v>-8653.8461538461743</v>
      </c>
      <c r="J38" s="37">
        <v>10.3</v>
      </c>
      <c r="K38" s="24">
        <f t="shared" si="16"/>
        <v>-9.6153846153845812E-3</v>
      </c>
      <c r="L38" s="44">
        <f>IF(ISNUMBER(J38), $B44 * K38, "")</f>
        <v>-2884.6153846153743</v>
      </c>
      <c r="M38" s="37">
        <v>10.1</v>
      </c>
      <c r="N38" s="24">
        <f t="shared" si="17"/>
        <v>-2.8846153846153914E-2</v>
      </c>
      <c r="O38" s="44">
        <f>IF(ISNUMBER(M38), $B44 * N38, "")</f>
        <v>-8653.8461538461743</v>
      </c>
      <c r="Q38" s="235"/>
      <c r="R38" s="236"/>
    </row>
    <row r="39" spans="1:18" ht="17.25" customHeight="1">
      <c r="A39" s="11" t="s">
        <v>154</v>
      </c>
      <c r="B39" s="32">
        <v>24.5</v>
      </c>
      <c r="C39" s="5">
        <v>-0.12811387900000001</v>
      </c>
      <c r="D39" s="36">
        <v>24.1</v>
      </c>
      <c r="E39" s="5">
        <f t="shared" si="14"/>
        <v>-1.632653061224484E-2</v>
      </c>
      <c r="F39" s="48">
        <f>IF(ISNUMBER(D39), $B44 * E39, "")</f>
        <v>-4897.9591836734526</v>
      </c>
      <c r="G39" s="36">
        <v>22.8</v>
      </c>
      <c r="H39" s="5">
        <f t="shared" si="15"/>
        <v>-6.9387755102040788E-2</v>
      </c>
      <c r="I39" s="48">
        <f>IF(ISNUMBER(G39), $B44 * H39, "")</f>
        <v>-20816.326530612238</v>
      </c>
      <c r="J39" s="36">
        <v>23.5</v>
      </c>
      <c r="K39" s="5">
        <f t="shared" si="16"/>
        <v>-4.0816326530612242E-2</v>
      </c>
      <c r="L39" s="48">
        <f>IF(ISNUMBER(J39), $B44 * K39, "")</f>
        <v>-12244.897959183672</v>
      </c>
      <c r="M39" s="36">
        <v>22.7</v>
      </c>
      <c r="N39" s="5">
        <f t="shared" si="17"/>
        <v>-7.3469387755102075E-2</v>
      </c>
      <c r="O39" s="48">
        <f>IF(ISNUMBER(M39), $B44 * N39, "")</f>
        <v>-22040.816326530621</v>
      </c>
      <c r="Q39" s="235"/>
      <c r="R39" s="236"/>
    </row>
    <row r="40" spans="1:18" ht="17.25" customHeight="1">
      <c r="A40" s="11" t="s">
        <v>135</v>
      </c>
      <c r="B40" s="32">
        <v>25.4</v>
      </c>
      <c r="C40" s="5">
        <v>-0.133105802</v>
      </c>
      <c r="D40" s="36">
        <v>25.8</v>
      </c>
      <c r="E40" s="5">
        <f t="shared" si="14"/>
        <v>1.5748031496063079E-2</v>
      </c>
      <c r="F40" s="44">
        <f>IF(ISNUMBER(D40), $B44 * E40, "")</f>
        <v>4724.4094488189239</v>
      </c>
      <c r="G40" s="36">
        <v>24.4</v>
      </c>
      <c r="H40" s="5">
        <f t="shared" si="15"/>
        <v>-3.937007874015748E-2</v>
      </c>
      <c r="I40" s="44">
        <f>IF(ISNUMBER(G40), $B44 * H40, "")</f>
        <v>-11811.023622047243</v>
      </c>
      <c r="J40" s="36">
        <v>25.2</v>
      </c>
      <c r="K40" s="5">
        <f t="shared" si="16"/>
        <v>-7.8740157480314682E-3</v>
      </c>
      <c r="L40" s="44">
        <f>IF(ISNUMBER(J40), $B44 * K40, "")</f>
        <v>-2362.2047244094406</v>
      </c>
      <c r="M40" s="36">
        <v>24.6</v>
      </c>
      <c r="N40" s="5">
        <f t="shared" si="17"/>
        <v>-3.1496062992125873E-2</v>
      </c>
      <c r="O40" s="44">
        <f>IF(ISNUMBER(M40), $B44 * N40, "")</f>
        <v>-9448.8188976377623</v>
      </c>
      <c r="Q40" s="235"/>
      <c r="R40" s="236"/>
    </row>
    <row r="41" spans="1:18" ht="17.25" customHeight="1">
      <c r="A41" s="11" t="s">
        <v>131</v>
      </c>
      <c r="B41" s="32">
        <v>31.3</v>
      </c>
      <c r="C41" s="5">
        <v>-0.1401098901</v>
      </c>
      <c r="D41" s="36">
        <v>31.5</v>
      </c>
      <c r="E41" s="5">
        <f t="shared" si="14"/>
        <v>6.3897763578274532E-3</v>
      </c>
      <c r="F41" s="44">
        <f>IF(ISNUMBER(D41), $B44 * E41, "")</f>
        <v>1916.9329073482359</v>
      </c>
      <c r="G41" s="36">
        <v>30</v>
      </c>
      <c r="H41" s="5">
        <f t="shared" si="15"/>
        <v>-4.1533546325878613E-2</v>
      </c>
      <c r="I41" s="44">
        <f>IF(ISNUMBER(G41), $B44 * H41, "")</f>
        <v>-12460.063897763584</v>
      </c>
      <c r="J41" s="36">
        <v>31.2</v>
      </c>
      <c r="K41" s="5">
        <f t="shared" si="16"/>
        <v>-3.1948881789137834E-3</v>
      </c>
      <c r="L41" s="44">
        <f>IF(ISNUMBER(J41), $B44 * K41, "")</f>
        <v>-958.46645367413498</v>
      </c>
      <c r="M41" s="36">
        <v>30.2</v>
      </c>
      <c r="N41" s="5">
        <f t="shared" si="17"/>
        <v>-3.5143769968051165E-2</v>
      </c>
      <c r="O41" s="44">
        <f>IF(ISNUMBER(M41), $B44 * N41, "")</f>
        <v>-10543.13099041535</v>
      </c>
      <c r="Q41" s="235"/>
      <c r="R41" s="236"/>
    </row>
    <row r="42" spans="1:18" ht="17.25" customHeight="1">
      <c r="A42" s="11" t="s">
        <v>145</v>
      </c>
      <c r="B42" s="32">
        <v>86.7</v>
      </c>
      <c r="C42" s="5">
        <v>-0.14158415839999999</v>
      </c>
      <c r="D42" s="36">
        <v>86.2</v>
      </c>
      <c r="E42" s="5">
        <f t="shared" si="14"/>
        <v>-5.7670126874279125E-3</v>
      </c>
      <c r="F42" s="44">
        <f>IF(ISNUMBER(D42), $B44 * E42, "")</f>
        <v>-1730.1038062283737</v>
      </c>
      <c r="G42" s="36">
        <v>79.5</v>
      </c>
      <c r="H42" s="5">
        <f t="shared" si="15"/>
        <v>-8.3044982698961961E-2</v>
      </c>
      <c r="I42" s="44">
        <f>IF(ISNUMBER(G42), $B44 * H42, "")</f>
        <v>-24913.494809688589</v>
      </c>
      <c r="J42" s="36">
        <v>83.2</v>
      </c>
      <c r="K42" s="5">
        <f t="shared" si="16"/>
        <v>-4.0369088811995385E-2</v>
      </c>
      <c r="L42" s="44">
        <f>IF(ISNUMBER(J42), $B44 * K42, "")</f>
        <v>-12110.726643598615</v>
      </c>
      <c r="M42" s="36">
        <v>81.7</v>
      </c>
      <c r="N42" s="5">
        <f t="shared" si="17"/>
        <v>-5.7670126874279123E-2</v>
      </c>
      <c r="O42" s="44">
        <f>IF(ISNUMBER(M42), $B44 * N42, "")</f>
        <v>-17301.038062283737</v>
      </c>
      <c r="P42" s="17"/>
      <c r="Q42" s="237"/>
      <c r="R42" s="238"/>
    </row>
    <row r="43" spans="1:18" ht="17.25" customHeight="1" thickBot="1">
      <c r="A43" s="13" t="s">
        <v>100</v>
      </c>
      <c r="B43" s="34">
        <v>33.1</v>
      </c>
      <c r="C43" s="16">
        <v>-0.1447028424</v>
      </c>
      <c r="D43" s="38">
        <v>33.299999999999997</v>
      </c>
      <c r="E43" s="16">
        <f t="shared" si="14"/>
        <v>6.0422960725074236E-3</v>
      </c>
      <c r="F43" s="45">
        <f>IF(ISNUMBER(D43), $B44 * E43, "")</f>
        <v>1812.6888217522271</v>
      </c>
      <c r="G43" s="38">
        <v>30.8</v>
      </c>
      <c r="H43" s="16">
        <f t="shared" si="15"/>
        <v>-6.9486404833836876E-2</v>
      </c>
      <c r="I43" s="45">
        <f>IF(ISNUMBER(G43), $B44 * H43, "")</f>
        <v>-20845.921450151061</v>
      </c>
      <c r="J43" s="38">
        <v>32.200000000000003</v>
      </c>
      <c r="K43" s="16">
        <f t="shared" si="16"/>
        <v>-2.7190332326283945E-2</v>
      </c>
      <c r="L43" s="45">
        <f>IF(ISNUMBER(J43), $B44 * K43, "")</f>
        <v>-8157.0996978851836</v>
      </c>
      <c r="M43" s="38">
        <v>31.6</v>
      </c>
      <c r="N43" s="16">
        <f t="shared" si="17"/>
        <v>-4.5317220543806644E-2</v>
      </c>
      <c r="O43" s="45">
        <f>IF(ISNUMBER(M43), $B44 * N43, "")</f>
        <v>-13595.166163141994</v>
      </c>
      <c r="P43" s="17"/>
      <c r="Q43" s="237"/>
      <c r="R43" s="238"/>
    </row>
    <row r="44" spans="1:18" ht="17.25" customHeight="1" thickBot="1">
      <c r="A44" s="57" t="s">
        <v>32</v>
      </c>
      <c r="B44" s="241">
        <v>300000</v>
      </c>
      <c r="C44" s="242"/>
      <c r="D44" s="57" t="s">
        <v>82</v>
      </c>
      <c r="E44" s="46">
        <f>IF(COUNT(E34:E43), SUM(E34:E43) / COUNT(E34:E43), 0)</f>
        <v>3.5940248655571055E-3</v>
      </c>
      <c r="F44" s="47">
        <f>SUM(F34:F43)</f>
        <v>10782.07459667132</v>
      </c>
      <c r="G44" s="57" t="s">
        <v>82</v>
      </c>
      <c r="H44" s="46">
        <f>IF(COUNT(H34:H43), SUM(H34:H43) / COUNT(H34:H43), 0)</f>
        <v>-5.3377499522230296E-2</v>
      </c>
      <c r="I44" s="47">
        <f>SUM(I34:I43)</f>
        <v>-160132.49856669089</v>
      </c>
      <c r="J44" s="57" t="s">
        <v>82</v>
      </c>
      <c r="K44" s="46">
        <f>IF(COUNT(K34:K43), SUM(K34:K43) / COUNT(K34:K43), 0)</f>
        <v>-2.0991977620627843E-2</v>
      </c>
      <c r="L44" s="47">
        <f>SUM(L34:L43)</f>
        <v>-62975.932861883535</v>
      </c>
      <c r="M44" s="57" t="s">
        <v>82</v>
      </c>
      <c r="N44" s="46">
        <f>IF(COUNT(N34:N43), SUM(N34:N43) / COUNT(N34:N43), 0)</f>
        <v>-4.5962320216626669E-2</v>
      </c>
      <c r="O44" s="47">
        <f>SUM(O34:O43)</f>
        <v>-137886.96064987997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172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74" t="s">
        <v>70</v>
      </c>
      <c r="M50" s="18" t="s">
        <v>67</v>
      </c>
      <c r="N50" s="4" t="s">
        <v>68</v>
      </c>
      <c r="O50" s="175" t="s">
        <v>70</v>
      </c>
      <c r="Q50" s="237"/>
      <c r="R50" s="238"/>
    </row>
    <row r="51" spans="1:18" ht="17.25" customHeight="1">
      <c r="A51" s="9" t="s">
        <v>157</v>
      </c>
      <c r="B51" s="31">
        <v>28.3</v>
      </c>
      <c r="C51" s="22">
        <v>-0.14501510570000001</v>
      </c>
      <c r="D51" s="89">
        <v>28.3</v>
      </c>
      <c r="E51" s="22">
        <f>IF(ISNUMBER(D51), (D51 - $B51) / $B51, "")</f>
        <v>0</v>
      </c>
      <c r="F51" s="43">
        <f>IF(ISNUMBER(D51), $B61 * E51, "")</f>
        <v>0</v>
      </c>
      <c r="G51" s="89">
        <v>26.3</v>
      </c>
      <c r="H51" s="22">
        <f>IF(ISNUMBER(G51), (G51 - $B51) / $B51, "")</f>
        <v>-7.0671378091872794E-2</v>
      </c>
      <c r="I51" s="43">
        <f>IF(ISNUMBER(G51), $B61 * H51, "")</f>
        <v>-21201.413427561838</v>
      </c>
      <c r="J51" s="89">
        <v>27.5</v>
      </c>
      <c r="K51" s="22">
        <f>IF(ISNUMBER(J51), (J51 - $B51) / $B51, "")</f>
        <v>-2.8268551236749141E-2</v>
      </c>
      <c r="L51" s="43">
        <f>IF(ISNUMBER(J51), $B61 * K51, "")</f>
        <v>-8480.5653710247425</v>
      </c>
      <c r="M51" s="89">
        <v>26.6</v>
      </c>
      <c r="N51" s="22">
        <f>IF(ISNUMBER(M51), (M51 - $B51) / $B51, "")</f>
        <v>-6.0070671378091849E-2</v>
      </c>
      <c r="O51" s="43">
        <f>IF(ISNUMBER(M51), $B61 * N51, "")</f>
        <v>-18021.201413427556</v>
      </c>
      <c r="Q51" s="235"/>
      <c r="R51" s="236"/>
    </row>
    <row r="52" spans="1:18" ht="17.25" customHeight="1">
      <c r="A52" s="11" t="s">
        <v>107</v>
      </c>
      <c r="B52" s="32">
        <v>36.9</v>
      </c>
      <c r="C52" s="5">
        <v>-0.14583333330000001</v>
      </c>
      <c r="D52" s="36">
        <v>37.200000000000003</v>
      </c>
      <c r="E52" s="5">
        <f t="shared" ref="E52:E60" si="18">IF(ISNUMBER(D52), (D52 - $B52) / $B52, "")</f>
        <v>8.1300813008131235E-3</v>
      </c>
      <c r="F52" s="44">
        <f>IF(ISNUMBER(D52), $B61 * E52, "")</f>
        <v>2439.024390243937</v>
      </c>
      <c r="G52" s="36">
        <v>35</v>
      </c>
      <c r="H52" s="5">
        <f t="shared" ref="H52:H60" si="19">IF(ISNUMBER(G52), (G52 - $B52) / $B52, "")</f>
        <v>-5.1490514905149012E-2</v>
      </c>
      <c r="I52" s="44">
        <f>IF(ISNUMBER(G52), $B61 * H52, "")</f>
        <v>-15447.154471544703</v>
      </c>
      <c r="J52" s="36">
        <v>36.1</v>
      </c>
      <c r="K52" s="5">
        <f t="shared" ref="K52:K60" si="20">IF(ISNUMBER(J52), (J52 - $B52) / $B52, "")</f>
        <v>-2.1680216802167945E-2</v>
      </c>
      <c r="L52" s="44">
        <f>IF(ISNUMBER(J52), $B61 * K52, "")</f>
        <v>-6504.0650406503837</v>
      </c>
      <c r="M52" s="36">
        <v>35.6</v>
      </c>
      <c r="N52" s="5">
        <f t="shared" ref="N52:N60" si="21">IF(ISNUMBER(M52), (M52 - $B52) / $B52, "")</f>
        <v>-3.5230352303522956E-2</v>
      </c>
      <c r="O52" s="44">
        <f>IF(ISNUMBER(M52), $B61 * N52, "")</f>
        <v>-10569.105691056888</v>
      </c>
      <c r="Q52" s="235"/>
      <c r="R52" s="236"/>
    </row>
    <row r="53" spans="1:18" ht="17.25" customHeight="1">
      <c r="A53" s="11" t="s">
        <v>132</v>
      </c>
      <c r="B53" s="32">
        <v>23.1</v>
      </c>
      <c r="C53" s="5">
        <v>-0.1507352941</v>
      </c>
      <c r="D53" s="36">
        <v>23.2</v>
      </c>
      <c r="E53" s="5">
        <f t="shared" si="18"/>
        <v>4.3290043290042362E-3</v>
      </c>
      <c r="F53" s="44">
        <f>IF(ISNUMBER(D53), $B61 * E53, "")</f>
        <v>1298.7012987012708</v>
      </c>
      <c r="G53" s="36">
        <v>22</v>
      </c>
      <c r="H53" s="5">
        <f t="shared" si="19"/>
        <v>-4.7619047619047679E-2</v>
      </c>
      <c r="I53" s="44">
        <f>IF(ISNUMBER(G53), $B61 * H53, "")</f>
        <v>-14285.714285714304</v>
      </c>
      <c r="J53" s="36">
        <v>22.6</v>
      </c>
      <c r="K53" s="5">
        <f t="shared" si="20"/>
        <v>-2.1645021645021644E-2</v>
      </c>
      <c r="L53" s="44">
        <f>IF(ISNUMBER(J53), $B61 * K53, "")</f>
        <v>-6493.5064935064929</v>
      </c>
      <c r="M53" s="36">
        <v>22.2</v>
      </c>
      <c r="N53" s="5">
        <f t="shared" si="21"/>
        <v>-3.896103896103905E-2</v>
      </c>
      <c r="O53" s="44">
        <f>IF(ISNUMBER(M53), $B61 * N53, "")</f>
        <v>-11688.311688311715</v>
      </c>
      <c r="Q53" s="235"/>
      <c r="R53" s="236"/>
    </row>
    <row r="54" spans="1:18" ht="17.25" customHeight="1">
      <c r="A54" s="11" t="s">
        <v>122</v>
      </c>
      <c r="B54" s="32">
        <v>71.8</v>
      </c>
      <c r="C54" s="5">
        <v>-0.1552941176</v>
      </c>
      <c r="D54" s="36">
        <v>72.5</v>
      </c>
      <c r="E54" s="5">
        <f t="shared" si="18"/>
        <v>9.7493036211699566E-3</v>
      </c>
      <c r="F54" s="44">
        <f>IF(ISNUMBER(D54), $B61 * E54, "")</f>
        <v>2924.7910863509869</v>
      </c>
      <c r="G54" s="36">
        <v>67.900000000000006</v>
      </c>
      <c r="H54" s="5">
        <f t="shared" si="19"/>
        <v>-5.4317548746517987E-2</v>
      </c>
      <c r="I54" s="44">
        <f>IF(ISNUMBER(G54), $B61 * H54, "")</f>
        <v>-16295.264623955396</v>
      </c>
      <c r="J54" s="36">
        <v>70</v>
      </c>
      <c r="K54" s="5">
        <f t="shared" si="20"/>
        <v>-2.5069637883008318E-2</v>
      </c>
      <c r="L54" s="44">
        <f>IF(ISNUMBER(J54), $B61 * K54, "")</f>
        <v>-7520.8913649024953</v>
      </c>
      <c r="M54" s="36">
        <v>67.400000000000006</v>
      </c>
      <c r="N54" s="5">
        <f t="shared" si="21"/>
        <v>-6.1281337047353647E-2</v>
      </c>
      <c r="O54" s="44">
        <f>IF(ISNUMBER(M54), $B61 * N54, "")</f>
        <v>-18384.401114206095</v>
      </c>
      <c r="Q54" s="235"/>
      <c r="R54" s="236"/>
    </row>
    <row r="55" spans="1:18" ht="17.25" customHeight="1">
      <c r="A55" s="8" t="s">
        <v>134</v>
      </c>
      <c r="B55" s="33">
        <v>28.2</v>
      </c>
      <c r="C55" s="24">
        <v>-0.1582089552</v>
      </c>
      <c r="D55" s="37">
        <v>28.3</v>
      </c>
      <c r="E55" s="24">
        <f t="shared" si="18"/>
        <v>3.5460992907801925E-3</v>
      </c>
      <c r="F55" s="44">
        <f>IF(ISNUMBER(D55), $B61 * E55, "")</f>
        <v>1063.8297872340577</v>
      </c>
      <c r="G55" s="37">
        <v>27</v>
      </c>
      <c r="H55" s="24">
        <f t="shared" si="19"/>
        <v>-4.255319148936168E-2</v>
      </c>
      <c r="I55" s="44">
        <f>IF(ISNUMBER(G55), $B61 * H55, "")</f>
        <v>-12765.957446808505</v>
      </c>
      <c r="J55" s="37">
        <v>27.8</v>
      </c>
      <c r="K55" s="24">
        <f t="shared" si="20"/>
        <v>-1.4184397163120517E-2</v>
      </c>
      <c r="L55" s="44">
        <f>IF(ISNUMBER(J55), $B61 * K55, "")</f>
        <v>-4255.3191489361552</v>
      </c>
      <c r="M55" s="37">
        <v>27.1</v>
      </c>
      <c r="N55" s="24">
        <f t="shared" si="21"/>
        <v>-3.9007092198581485E-2</v>
      </c>
      <c r="O55" s="44">
        <f>IF(ISNUMBER(M55), $B61 * N55, "")</f>
        <v>-11702.127659574446</v>
      </c>
      <c r="Q55" s="235"/>
      <c r="R55" s="236"/>
    </row>
    <row r="56" spans="1:18" ht="17.25" customHeight="1">
      <c r="A56" s="11" t="s">
        <v>144</v>
      </c>
      <c r="B56" s="32">
        <v>44</v>
      </c>
      <c r="C56" s="5">
        <v>-0.15869980880000001</v>
      </c>
      <c r="D56" s="36">
        <v>45.7</v>
      </c>
      <c r="E56" s="5">
        <f t="shared" si="18"/>
        <v>3.8636363636363698E-2</v>
      </c>
      <c r="F56" s="48">
        <f>IF(ISNUMBER(D56), $B61 * E56, "")</f>
        <v>11590.90909090911</v>
      </c>
      <c r="G56" s="36">
        <v>43.9</v>
      </c>
      <c r="H56" s="5">
        <f t="shared" si="19"/>
        <v>-2.2727272727273051E-3</v>
      </c>
      <c r="I56" s="48">
        <f>IF(ISNUMBER(G56), $B61 * H56, "")</f>
        <v>-681.81818181819153</v>
      </c>
      <c r="J56" s="36">
        <v>45.2</v>
      </c>
      <c r="K56" s="5">
        <f t="shared" si="20"/>
        <v>2.7272727272727337E-2</v>
      </c>
      <c r="L56" s="48">
        <f>IF(ISNUMBER(J56), $B61 * K56, "")</f>
        <v>8181.8181818182011</v>
      </c>
      <c r="M56" s="36">
        <v>44.3</v>
      </c>
      <c r="N56" s="5">
        <f t="shared" si="21"/>
        <v>6.8181818181817537E-3</v>
      </c>
      <c r="O56" s="48">
        <f>IF(ISNUMBER(M56), $B61 * N56, "")</f>
        <v>2045.4545454545262</v>
      </c>
      <c r="Q56" s="235"/>
      <c r="R56" s="236"/>
    </row>
    <row r="57" spans="1:18" ht="17.25" customHeight="1">
      <c r="A57" s="11" t="s">
        <v>162</v>
      </c>
      <c r="B57" s="32">
        <v>56.4</v>
      </c>
      <c r="C57" s="5">
        <v>-0.16691285080000001</v>
      </c>
      <c r="D57" s="36">
        <v>61.8</v>
      </c>
      <c r="E57" s="5">
        <f t="shared" si="18"/>
        <v>9.5744680851063801E-2</v>
      </c>
      <c r="F57" s="44">
        <f>IF(ISNUMBER(D57), $B61 * E57, "")</f>
        <v>28723.404255319139</v>
      </c>
      <c r="G57" s="36">
        <v>57.9</v>
      </c>
      <c r="H57" s="5">
        <f t="shared" si="19"/>
        <v>2.6595744680851064E-2</v>
      </c>
      <c r="I57" s="44">
        <f>IF(ISNUMBER(G57), $B61 * H57, "")</f>
        <v>7978.7234042553191</v>
      </c>
      <c r="J57" s="36">
        <v>59.2</v>
      </c>
      <c r="K57" s="5">
        <f t="shared" si="20"/>
        <v>4.9645390070922064E-2</v>
      </c>
      <c r="L57" s="44">
        <f>IF(ISNUMBER(J57), $B61 * K57, "")</f>
        <v>14893.617021276619</v>
      </c>
      <c r="M57" s="36">
        <v>56.7</v>
      </c>
      <c r="N57" s="5">
        <f t="shared" si="21"/>
        <v>5.3191489361702881E-3</v>
      </c>
      <c r="O57" s="44">
        <f>IF(ISNUMBER(M57), $B61 * N57, "")</f>
        <v>1595.7446808510865</v>
      </c>
      <c r="Q57" s="235"/>
      <c r="R57" s="236"/>
    </row>
    <row r="58" spans="1:18" ht="17.25" customHeight="1">
      <c r="A58" s="11" t="s">
        <v>95</v>
      </c>
      <c r="B58" s="32">
        <v>38</v>
      </c>
      <c r="C58" s="5">
        <v>-0.27756653990000002</v>
      </c>
      <c r="D58" s="36">
        <v>36.200000000000003</v>
      </c>
      <c r="E58" s="5">
        <f t="shared" si="18"/>
        <v>-4.7368421052631504E-2</v>
      </c>
      <c r="F58" s="44">
        <f>IF(ISNUMBER(D58), $B61 * E58, "")</f>
        <v>-14210.526315789451</v>
      </c>
      <c r="G58" s="36">
        <v>33.700000000000003</v>
      </c>
      <c r="H58" s="5">
        <f t="shared" si="19"/>
        <v>-0.11315789473684203</v>
      </c>
      <c r="I58" s="44">
        <f>IF(ISNUMBER(G58), $B61 * H58, "")</f>
        <v>-33947.368421052612</v>
      </c>
      <c r="J58" s="36">
        <v>35.4</v>
      </c>
      <c r="K58" s="5">
        <f t="shared" si="20"/>
        <v>-6.842105263157898E-2</v>
      </c>
      <c r="L58" s="44">
        <f>IF(ISNUMBER(J58), $B61 * K58, "")</f>
        <v>-20526.315789473694</v>
      </c>
      <c r="M58" s="36">
        <v>34.5</v>
      </c>
      <c r="N58" s="5">
        <f t="shared" si="21"/>
        <v>-9.2105263157894732E-2</v>
      </c>
      <c r="O58" s="44">
        <f>IF(ISNUMBER(M58), $B61 * N58, "")</f>
        <v>-27631.57894736842</v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300000</v>
      </c>
      <c r="C61" s="242"/>
      <c r="D61" s="57" t="s">
        <v>82</v>
      </c>
      <c r="E61" s="46">
        <f>IF(COUNT(E51:E60), SUM(E51:E60) / COUNT(E51:E60), 0)</f>
        <v>1.4095888997070437E-2</v>
      </c>
      <c r="F61" s="47">
        <f>SUM(F51:F60)</f>
        <v>33830.133592969054</v>
      </c>
      <c r="G61" s="57" t="s">
        <v>82</v>
      </c>
      <c r="H61" s="46">
        <f>IF(COUNT(H51:H60), SUM(H51:H60) / COUNT(H51:H60), 0)</f>
        <v>-4.4435819772583422E-2</v>
      </c>
      <c r="I61" s="47">
        <f>SUM(I51:I60)</f>
        <v>-106645.96745420023</v>
      </c>
      <c r="J61" s="57" t="s">
        <v>82</v>
      </c>
      <c r="K61" s="46">
        <f>IF(COUNT(K51:K60), SUM(K51:K60) / COUNT(K51:K60), 0)</f>
        <v>-1.2793845002249643E-2</v>
      </c>
      <c r="L61" s="47">
        <f>SUM(L51:L60)</f>
        <v>-30705.228005399142</v>
      </c>
      <c r="M61" s="57" t="s">
        <v>82</v>
      </c>
      <c r="N61" s="46">
        <f>IF(COUNT(N51:N60), SUM(N51:N60) / COUNT(N51:N60), 0)</f>
        <v>-3.9314803036516459E-2</v>
      </c>
      <c r="O61" s="47">
        <f>SUM(O51:O60)</f>
        <v>-94355.527287639503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172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74" t="s">
        <v>70</v>
      </c>
      <c r="M67" s="18" t="s">
        <v>67</v>
      </c>
      <c r="N67" s="4" t="s">
        <v>68</v>
      </c>
      <c r="O67" s="175" t="s">
        <v>70</v>
      </c>
      <c r="Q67" s="237"/>
      <c r="R67" s="238"/>
    </row>
    <row r="68" spans="1:18" ht="17.25" customHeight="1">
      <c r="A68" s="9" t="s">
        <v>94</v>
      </c>
      <c r="B68" s="31">
        <v>419</v>
      </c>
      <c r="C68" s="22">
        <v>0.14480874320000001</v>
      </c>
      <c r="D68" s="89">
        <v>435</v>
      </c>
      <c r="E68" s="22">
        <f>IF(ISNUMBER(D68), (D68 - $B68) / $B68, "")</f>
        <v>3.8186157517899763E-2</v>
      </c>
      <c r="F68" s="43">
        <f>IF(ISNUMBER(D68), $B78 * E68, "")</f>
        <v>11455.847255369928</v>
      </c>
      <c r="G68" s="89">
        <v>530</v>
      </c>
      <c r="H68" s="22">
        <f>IF(ISNUMBER(G68), (G68 - $B68) / $B68, "")</f>
        <v>0.2649164677804296</v>
      </c>
      <c r="I68" s="43">
        <f>IF(ISNUMBER(G68), $B78 * H68, "")</f>
        <v>79474.940334128885</v>
      </c>
      <c r="J68" s="89">
        <v>518</v>
      </c>
      <c r="K68" s="22">
        <f>IF(ISNUMBER(J68), (J68 - $B68) / $B68, "")</f>
        <v>0.23627684964200477</v>
      </c>
      <c r="L68" s="43">
        <f>IF(ISNUMBER(J68), $B78 * K68, "")</f>
        <v>70883.054892601431</v>
      </c>
      <c r="M68" s="89">
        <v>467</v>
      </c>
      <c r="N68" s="22">
        <f>IF(ISNUMBER(M68), (M68 - $B68) / $B68, "")</f>
        <v>0.11455847255369929</v>
      </c>
      <c r="O68" s="43">
        <f>IF(ISNUMBER(M68), $B78 * N68, "")</f>
        <v>34367.541766109789</v>
      </c>
      <c r="Q68" s="235"/>
      <c r="R68" s="236"/>
    </row>
    <row r="69" spans="1:18" ht="17.25" customHeight="1">
      <c r="A69" s="11" t="s">
        <v>141</v>
      </c>
      <c r="B69" s="32">
        <v>231</v>
      </c>
      <c r="C69" s="5">
        <v>3.125E-2</v>
      </c>
      <c r="D69" s="36">
        <v>215</v>
      </c>
      <c r="E69" s="5">
        <f t="shared" ref="E69:E77" si="22">IF(ISNUMBER(D69), (D69 - $B69) / $B69, "")</f>
        <v>-6.9264069264069264E-2</v>
      </c>
      <c r="F69" s="44">
        <f>IF(ISNUMBER(D69), $B78 * E69, "")</f>
        <v>-20779.220779220781</v>
      </c>
      <c r="G69" s="36">
        <v>205</v>
      </c>
      <c r="H69" s="5">
        <f t="shared" ref="H69:H77" si="23">IF(ISNUMBER(G69), (G69 - $B69) / $B69, "")</f>
        <v>-0.11255411255411256</v>
      </c>
      <c r="I69" s="44">
        <f>IF(ISNUMBER(G69), $B78 * H69, "")</f>
        <v>-33766.233766233767</v>
      </c>
      <c r="J69" s="36">
        <v>213</v>
      </c>
      <c r="K69" s="5">
        <f t="shared" ref="K69:K77" si="24">IF(ISNUMBER(J69), (J69 - $B69) / $B69, "")</f>
        <v>-7.792207792207792E-2</v>
      </c>
      <c r="L69" s="44">
        <f>IF(ISNUMBER(J69), $B78 * K69, "")</f>
        <v>-23376.623376623374</v>
      </c>
      <c r="M69" s="36">
        <v>208</v>
      </c>
      <c r="N69" s="5">
        <f t="shared" ref="N69:N77" si="25">IF(ISNUMBER(M69), (M69 - $B69) / $B69, "")</f>
        <v>-9.9567099567099568E-2</v>
      </c>
      <c r="O69" s="44">
        <f>IF(ISNUMBER(M69), $B78 * N69, "")</f>
        <v>-29870.129870129869</v>
      </c>
      <c r="Q69" s="235"/>
      <c r="R69" s="236"/>
    </row>
    <row r="70" spans="1:18" ht="17.25" customHeight="1">
      <c r="A70" s="11" t="s">
        <v>125</v>
      </c>
      <c r="B70" s="32">
        <v>277</v>
      </c>
      <c r="C70" s="5">
        <v>-5.7823129299999998E-2</v>
      </c>
      <c r="D70" s="36">
        <v>329</v>
      </c>
      <c r="E70" s="5">
        <f t="shared" si="22"/>
        <v>0.18772563176895307</v>
      </c>
      <c r="F70" s="44">
        <f>IF(ISNUMBER(D70), $B78 * E70, "")</f>
        <v>56317.689530685922</v>
      </c>
      <c r="G70" s="36">
        <v>313</v>
      </c>
      <c r="H70" s="5">
        <f t="shared" si="23"/>
        <v>0.1299638989169675</v>
      </c>
      <c r="I70" s="44">
        <f>IF(ISNUMBER(G70), $B78 * H70, "")</f>
        <v>38989.169675090248</v>
      </c>
      <c r="J70" s="36">
        <v>322</v>
      </c>
      <c r="K70" s="5">
        <f t="shared" si="24"/>
        <v>0.16245487364620939</v>
      </c>
      <c r="L70" s="44">
        <f>IF(ISNUMBER(J70), $B78 * K70, "")</f>
        <v>48736.462093862814</v>
      </c>
      <c r="M70" s="36">
        <v>305</v>
      </c>
      <c r="N70" s="5">
        <f t="shared" si="25"/>
        <v>0.10108303249097472</v>
      </c>
      <c r="O70" s="44">
        <f>IF(ISNUMBER(M70), $B78 * N70, "")</f>
        <v>30324.909747292415</v>
      </c>
      <c r="Q70" s="235"/>
      <c r="R70" s="236"/>
    </row>
    <row r="71" spans="1:18" ht="17.25" customHeight="1">
      <c r="A71" s="11" t="s">
        <v>121</v>
      </c>
      <c r="B71" s="32">
        <v>288</v>
      </c>
      <c r="C71" s="5">
        <v>-7.6923076899999998E-2</v>
      </c>
      <c r="D71" s="36">
        <v>310</v>
      </c>
      <c r="E71" s="5">
        <f t="shared" si="22"/>
        <v>7.6388888888888895E-2</v>
      </c>
      <c r="F71" s="44">
        <f>IF(ISNUMBER(D71), $B78 * E71, "")</f>
        <v>22916.666666666668</v>
      </c>
      <c r="G71" s="36">
        <v>325</v>
      </c>
      <c r="H71" s="5">
        <f t="shared" si="23"/>
        <v>0.12847222222222221</v>
      </c>
      <c r="I71" s="44">
        <f>IF(ISNUMBER(G71), $B78 * H71, "")</f>
        <v>38541.666666666664</v>
      </c>
      <c r="J71" s="36">
        <v>310</v>
      </c>
      <c r="K71" s="5">
        <f t="shared" si="24"/>
        <v>7.6388888888888895E-2</v>
      </c>
      <c r="L71" s="44">
        <f>IF(ISNUMBER(J71), $B78 * K71, "")</f>
        <v>22916.666666666668</v>
      </c>
      <c r="M71" s="36">
        <v>316</v>
      </c>
      <c r="N71" s="5">
        <f t="shared" si="25"/>
        <v>9.7222222222222224E-2</v>
      </c>
      <c r="O71" s="44">
        <f>IF(ISNUMBER(M71), $B78 * N71, "")</f>
        <v>29166.666666666668</v>
      </c>
      <c r="Q71" s="235"/>
      <c r="R71" s="236"/>
    </row>
    <row r="72" spans="1:18" ht="17.25" customHeight="1">
      <c r="A72" s="8" t="s">
        <v>126</v>
      </c>
      <c r="B72" s="33">
        <v>200</v>
      </c>
      <c r="C72" s="24">
        <v>-9.0909090900000003E-2</v>
      </c>
      <c r="D72" s="37">
        <v>201</v>
      </c>
      <c r="E72" s="24">
        <f t="shared" si="22"/>
        <v>5.0000000000000001E-3</v>
      </c>
      <c r="F72" s="44">
        <f>IF(ISNUMBER(D72), $B78 * E72, "")</f>
        <v>1500</v>
      </c>
      <c r="G72" s="37">
        <v>194</v>
      </c>
      <c r="H72" s="24">
        <f t="shared" si="23"/>
        <v>-0.03</v>
      </c>
      <c r="I72" s="44">
        <f>IF(ISNUMBER(G72), $B78 * H72, "")</f>
        <v>-9000</v>
      </c>
      <c r="J72" s="37">
        <v>199</v>
      </c>
      <c r="K72" s="24">
        <f t="shared" si="24"/>
        <v>-5.0000000000000001E-3</v>
      </c>
      <c r="L72" s="44">
        <f>IF(ISNUMBER(J72), $B78 * K72, "")</f>
        <v>-1500</v>
      </c>
      <c r="M72" s="37">
        <v>194</v>
      </c>
      <c r="N72" s="24">
        <f t="shared" si="25"/>
        <v>-0.03</v>
      </c>
      <c r="O72" s="44">
        <f>IF(ISNUMBER(M72), $B78 * N72, "")</f>
        <v>-9000</v>
      </c>
      <c r="Q72" s="235"/>
      <c r="R72" s="236"/>
    </row>
    <row r="73" spans="1:18" ht="17.25" customHeight="1">
      <c r="A73" s="11" t="s">
        <v>117</v>
      </c>
      <c r="B73" s="32">
        <v>299</v>
      </c>
      <c r="C73" s="5">
        <v>-0.1047904192</v>
      </c>
      <c r="D73" s="36">
        <v>305</v>
      </c>
      <c r="E73" s="5">
        <f t="shared" si="22"/>
        <v>2.0066889632107024E-2</v>
      </c>
      <c r="F73" s="48">
        <f>IF(ISNUMBER(D73), $B78 * E73, "")</f>
        <v>6020.0668896321067</v>
      </c>
      <c r="G73" s="36">
        <v>308</v>
      </c>
      <c r="H73" s="5">
        <f t="shared" si="23"/>
        <v>3.0100334448160536E-2</v>
      </c>
      <c r="I73" s="48">
        <f>IF(ISNUMBER(G73), $B78 * H73, "")</f>
        <v>9030.1003344481614</v>
      </c>
      <c r="J73" s="36">
        <v>309</v>
      </c>
      <c r="K73" s="5">
        <f t="shared" si="24"/>
        <v>3.3444816053511704E-2</v>
      </c>
      <c r="L73" s="48">
        <f>IF(ISNUMBER(J73), $B78 * K73, "")</f>
        <v>10033.444816053512</v>
      </c>
      <c r="M73" s="36">
        <v>310</v>
      </c>
      <c r="N73" s="5">
        <f t="shared" si="25"/>
        <v>3.678929765886288E-2</v>
      </c>
      <c r="O73" s="48">
        <f>IF(ISNUMBER(M73), $B78 * N73, "")</f>
        <v>11036.789297658865</v>
      </c>
      <c r="Q73" s="235"/>
      <c r="R73" s="236"/>
    </row>
    <row r="74" spans="1:18" ht="17.25" customHeight="1">
      <c r="A74" s="11" t="s">
        <v>139</v>
      </c>
      <c r="B74" s="32">
        <v>413</v>
      </c>
      <c r="C74" s="5">
        <v>-0.1060606061</v>
      </c>
      <c r="D74" s="36">
        <v>425</v>
      </c>
      <c r="E74" s="5">
        <f t="shared" si="22"/>
        <v>2.9055690072639227E-2</v>
      </c>
      <c r="F74" s="44">
        <f>IF(ISNUMBER(D74), $B78 * E74, "")</f>
        <v>8716.7070217917681</v>
      </c>
      <c r="G74" s="36">
        <v>408</v>
      </c>
      <c r="H74" s="5">
        <f t="shared" si="23"/>
        <v>-1.2106537530266344E-2</v>
      </c>
      <c r="I74" s="44">
        <f>IF(ISNUMBER(G74), $B78 * H74, "")</f>
        <v>-3631.9612590799029</v>
      </c>
      <c r="J74" s="36">
        <v>420</v>
      </c>
      <c r="K74" s="5">
        <f t="shared" si="24"/>
        <v>1.6949152542372881E-2</v>
      </c>
      <c r="L74" s="44">
        <f>IF(ISNUMBER(J74), $B78 * K74, "")</f>
        <v>5084.7457627118647</v>
      </c>
      <c r="M74" s="36">
        <v>399</v>
      </c>
      <c r="N74" s="5">
        <f t="shared" si="25"/>
        <v>-3.3898305084745763E-2</v>
      </c>
      <c r="O74" s="44">
        <f>IF(ISNUMBER(M74), $B78 * N74, "")</f>
        <v>-10169.491525423729</v>
      </c>
      <c r="Q74" s="235"/>
      <c r="R74" s="236"/>
    </row>
    <row r="75" spans="1:18" ht="17.25" customHeight="1">
      <c r="A75" s="11" t="s">
        <v>129</v>
      </c>
      <c r="B75" s="32">
        <v>396</v>
      </c>
      <c r="C75" s="5">
        <v>-0.1081081081</v>
      </c>
      <c r="D75" s="36">
        <v>404</v>
      </c>
      <c r="E75" s="5">
        <f t="shared" si="22"/>
        <v>2.0202020202020204E-2</v>
      </c>
      <c r="F75" s="44">
        <f>IF(ISNUMBER(D75), $B78 * E75, "")</f>
        <v>6060.606060606061</v>
      </c>
      <c r="G75" s="36">
        <v>385</v>
      </c>
      <c r="H75" s="5">
        <f t="shared" si="23"/>
        <v>-2.7777777777777776E-2</v>
      </c>
      <c r="I75" s="44">
        <f>IF(ISNUMBER(G75), $B78 * H75, "")</f>
        <v>-8333.3333333333321</v>
      </c>
      <c r="J75" s="36">
        <v>395</v>
      </c>
      <c r="K75" s="5">
        <f t="shared" si="24"/>
        <v>-2.5252525252525255E-3</v>
      </c>
      <c r="L75" s="44">
        <f>IF(ISNUMBER(J75), $B78 * K75, "")</f>
        <v>-757.57575757575762</v>
      </c>
      <c r="M75" s="36">
        <v>375</v>
      </c>
      <c r="N75" s="5">
        <f t="shared" si="25"/>
        <v>-5.3030303030303032E-2</v>
      </c>
      <c r="O75" s="44">
        <f>IF(ISNUMBER(M75), $B78 * N75, "")</f>
        <v>-15909.09090909091</v>
      </c>
      <c r="Q75" s="235"/>
      <c r="R75" s="236"/>
    </row>
    <row r="76" spans="1:18" ht="17.25" customHeight="1">
      <c r="A76" s="11" t="s">
        <v>104</v>
      </c>
      <c r="B76" s="32">
        <v>618</v>
      </c>
      <c r="C76" s="5">
        <v>-0.1082251082</v>
      </c>
      <c r="D76" s="36">
        <v>626</v>
      </c>
      <c r="E76" s="5">
        <f t="shared" si="22"/>
        <v>1.2944983818770227E-2</v>
      </c>
      <c r="F76" s="44">
        <f>IF(ISNUMBER(D76), $B78 * E76, "")</f>
        <v>3883.4951456310682</v>
      </c>
      <c r="G76" s="36">
        <v>592</v>
      </c>
      <c r="H76" s="5">
        <f t="shared" si="23"/>
        <v>-4.2071197411003236E-2</v>
      </c>
      <c r="I76" s="44">
        <f>IF(ISNUMBER(G76), $B78 * H76, "")</f>
        <v>-12621.359223300971</v>
      </c>
      <c r="J76" s="36">
        <v>637</v>
      </c>
      <c r="K76" s="5">
        <f t="shared" si="24"/>
        <v>3.0744336569579287E-2</v>
      </c>
      <c r="L76" s="44">
        <f>IF(ISNUMBER(J76), $B78 * K76, "")</f>
        <v>9223.3009708737864</v>
      </c>
      <c r="M76" s="36">
        <v>596</v>
      </c>
      <c r="N76" s="5">
        <f t="shared" si="25"/>
        <v>-3.5598705501618123E-2</v>
      </c>
      <c r="O76" s="44">
        <f>IF(ISNUMBER(M76), $B78 * N76, "")</f>
        <v>-10679.611650485436</v>
      </c>
      <c r="Q76" s="237"/>
      <c r="R76" s="238"/>
    </row>
    <row r="77" spans="1:18" ht="17.25" customHeight="1" thickBot="1">
      <c r="A77" s="13" t="s">
        <v>137</v>
      </c>
      <c r="B77" s="34">
        <v>214</v>
      </c>
      <c r="C77" s="16">
        <v>-0.112033195</v>
      </c>
      <c r="D77" s="38">
        <v>215</v>
      </c>
      <c r="E77" s="16">
        <f t="shared" si="22"/>
        <v>4.6728971962616819E-3</v>
      </c>
      <c r="F77" s="45">
        <f>IF(ISNUMBER(D77), $B78 * E77, "")</f>
        <v>1401.8691588785045</v>
      </c>
      <c r="G77" s="38">
        <v>203</v>
      </c>
      <c r="H77" s="16">
        <f t="shared" si="23"/>
        <v>-5.1401869158878503E-2</v>
      </c>
      <c r="I77" s="45">
        <f>IF(ISNUMBER(G77), $B78 * H77, "")</f>
        <v>-15420.560747663551</v>
      </c>
      <c r="J77" s="38">
        <v>211</v>
      </c>
      <c r="K77" s="16">
        <f t="shared" si="24"/>
        <v>-1.4018691588785047E-2</v>
      </c>
      <c r="L77" s="45">
        <f>IF(ISNUMBER(J77), $B78 * K77, "")</f>
        <v>-4205.6074766355141</v>
      </c>
      <c r="M77" s="38">
        <v>203</v>
      </c>
      <c r="N77" s="16">
        <f t="shared" si="25"/>
        <v>-5.1401869158878503E-2</v>
      </c>
      <c r="O77" s="45">
        <f>IF(ISNUMBER(M77), $B78 * N77, "")</f>
        <v>-15420.560747663551</v>
      </c>
      <c r="Q77" s="237"/>
      <c r="R77" s="238"/>
    </row>
    <row r="78" spans="1:18" ht="17.25" customHeight="1" thickBot="1">
      <c r="A78" s="57" t="s">
        <v>32</v>
      </c>
      <c r="B78" s="241">
        <v>300000</v>
      </c>
      <c r="C78" s="242"/>
      <c r="D78" s="57" t="s">
        <v>82</v>
      </c>
      <c r="E78" s="46">
        <f>IF(COUNT(E68:E77), SUM(E68:E77) / COUNT(E68:E77), 0)</f>
        <v>3.249790898334709E-2</v>
      </c>
      <c r="F78" s="47">
        <f>SUM(F68:F77)</f>
        <v>97493.726950041237</v>
      </c>
      <c r="G78" s="57" t="s">
        <v>82</v>
      </c>
      <c r="H78" s="46">
        <f>IF(COUNT(H68:H77), SUM(H68:H77) / COUNT(H68:H77), 0)</f>
        <v>2.775414289357413E-2</v>
      </c>
      <c r="I78" s="47">
        <f>SUM(I68:I77)</f>
        <v>83262.428680722427</v>
      </c>
      <c r="J78" s="57" t="s">
        <v>82</v>
      </c>
      <c r="K78" s="46">
        <f>IF(COUNT(K68:K77), SUM(K68:K77) / COUNT(K68:K77), 0)</f>
        <v>4.5679289530645137E-2</v>
      </c>
      <c r="L78" s="47">
        <f>SUM(L68:L77)</f>
        <v>137037.86859193543</v>
      </c>
      <c r="M78" s="57" t="s">
        <v>82</v>
      </c>
      <c r="N78" s="46">
        <f>IF(COUNT(N68:N77), SUM(N68:N77) / COUNT(N68:N77), 0)</f>
        <v>4.615674258311415E-3</v>
      </c>
      <c r="O78" s="47">
        <f>SUM(O68:O77)</f>
        <v>13847.022774934236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172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74" t="s">
        <v>70</v>
      </c>
      <c r="M84" s="18" t="s">
        <v>67</v>
      </c>
      <c r="N84" s="4" t="s">
        <v>68</v>
      </c>
      <c r="O84" s="175" t="s">
        <v>70</v>
      </c>
      <c r="Q84" s="237"/>
      <c r="R84" s="238"/>
    </row>
    <row r="85" spans="1:18" ht="17.25" customHeight="1">
      <c r="A85" s="9" t="s">
        <v>149</v>
      </c>
      <c r="B85" s="31">
        <v>252</v>
      </c>
      <c r="C85" s="22">
        <v>-0.1219512195</v>
      </c>
      <c r="D85" s="89">
        <v>265</v>
      </c>
      <c r="E85" s="22">
        <f>IF(ISNUMBER(D85), (D85 - $B85) / $B85, "")</f>
        <v>5.1587301587301584E-2</v>
      </c>
      <c r="F85" s="43">
        <f>IF(ISNUMBER(D85), $B95 * E85, "")</f>
        <v>15476.190476190475</v>
      </c>
      <c r="G85" s="89">
        <v>253</v>
      </c>
      <c r="H85" s="22">
        <f>IF(ISNUMBER(G85), (G85 - $B85) / $B85, "")</f>
        <v>3.968253968253968E-3</v>
      </c>
      <c r="I85" s="43">
        <f>IF(ISNUMBER(G85), $B95 * H85, "")</f>
        <v>1190.4761904761904</v>
      </c>
      <c r="J85" s="89">
        <v>259</v>
      </c>
      <c r="K85" s="22">
        <f>IF(ISNUMBER(J85), (J85 - $B85) / $B85, "")</f>
        <v>2.7777777777777776E-2</v>
      </c>
      <c r="L85" s="43">
        <f>IF(ISNUMBER(J85), $B95 * K85, "")</f>
        <v>8333.3333333333321</v>
      </c>
      <c r="M85" s="89">
        <v>248</v>
      </c>
      <c r="N85" s="22">
        <f>IF(ISNUMBER(M85), (M85 - $B85) / $B85, "")</f>
        <v>-1.5873015873015872E-2</v>
      </c>
      <c r="O85" s="43">
        <f>IF(ISNUMBER(M85), $B95 * N85, "")</f>
        <v>-4761.9047619047615</v>
      </c>
      <c r="Q85" s="235"/>
      <c r="R85" s="236"/>
    </row>
    <row r="86" spans="1:18" ht="17.25" customHeight="1">
      <c r="A86" s="11" t="s">
        <v>101</v>
      </c>
      <c r="B86" s="32">
        <v>223</v>
      </c>
      <c r="C86" s="5">
        <v>-0.12204724409999999</v>
      </c>
      <c r="D86" s="36">
        <v>232</v>
      </c>
      <c r="E86" s="5">
        <f t="shared" ref="E86:E94" si="26">IF(ISNUMBER(D86), (D86 - $B86) / $B86, "")</f>
        <v>4.0358744394618833E-2</v>
      </c>
      <c r="F86" s="44">
        <f>IF(ISNUMBER(D86), $B95 * E86, "")</f>
        <v>12107.623318385649</v>
      </c>
      <c r="G86" s="36">
        <v>221</v>
      </c>
      <c r="H86" s="5">
        <f t="shared" ref="H86:H94" si="27">IF(ISNUMBER(G86), (G86 - $B86) / $B86, "")</f>
        <v>-8.9686098654708519E-3</v>
      </c>
      <c r="I86" s="44">
        <f>IF(ISNUMBER(G86), $B95 * H86, "")</f>
        <v>-2690.5829596412555</v>
      </c>
      <c r="J86" s="36">
        <v>228</v>
      </c>
      <c r="K86" s="5">
        <f t="shared" ref="K86:K94" si="28">IF(ISNUMBER(J86), (J86 - $B86) / $B86, "")</f>
        <v>2.2421524663677129E-2</v>
      </c>
      <c r="L86" s="44">
        <f>IF(ISNUMBER(J86), $B95 * K86, "")</f>
        <v>6726.4573991031384</v>
      </c>
      <c r="M86" s="36">
        <v>223</v>
      </c>
      <c r="N86" s="5">
        <f t="shared" ref="N86:N94" si="29">IF(ISNUMBER(M86), (M86 - $B86) / $B86, "")</f>
        <v>0</v>
      </c>
      <c r="O86" s="44">
        <f>IF(ISNUMBER(M86), $B95 * N86, "")</f>
        <v>0</v>
      </c>
      <c r="Q86" s="235"/>
      <c r="R86" s="236"/>
    </row>
    <row r="87" spans="1:18" ht="17.25" customHeight="1">
      <c r="A87" s="11" t="s">
        <v>163</v>
      </c>
      <c r="B87" s="32">
        <v>176</v>
      </c>
      <c r="C87" s="5">
        <v>-0.1243781095</v>
      </c>
      <c r="D87" s="36">
        <v>187</v>
      </c>
      <c r="E87" s="5">
        <f t="shared" si="26"/>
        <v>6.25E-2</v>
      </c>
      <c r="F87" s="44">
        <f>IF(ISNUMBER(D87), $B95 * E87, "")</f>
        <v>18750</v>
      </c>
      <c r="G87" s="36">
        <v>179</v>
      </c>
      <c r="H87" s="5">
        <f t="shared" si="27"/>
        <v>1.7045454545454544E-2</v>
      </c>
      <c r="I87" s="44">
        <f>IF(ISNUMBER(G87), $B95 * H87, "")</f>
        <v>5113.6363636363631</v>
      </c>
      <c r="J87" s="36">
        <v>182</v>
      </c>
      <c r="K87" s="5">
        <f t="shared" si="28"/>
        <v>3.4090909090909088E-2</v>
      </c>
      <c r="L87" s="44">
        <f>IF(ISNUMBER(J87), $B95 * K87, "")</f>
        <v>10227.272727272726</v>
      </c>
      <c r="M87" s="36">
        <v>175</v>
      </c>
      <c r="N87" s="5">
        <f t="shared" si="29"/>
        <v>-5.681818181818182E-3</v>
      </c>
      <c r="O87" s="44">
        <f>IF(ISNUMBER(M87), $B95 * N87, "")</f>
        <v>-1704.5454545454545</v>
      </c>
      <c r="Q87" s="235"/>
      <c r="R87" s="236"/>
    </row>
    <row r="88" spans="1:18" ht="17.25" customHeight="1">
      <c r="A88" s="11" t="s">
        <v>109</v>
      </c>
      <c r="B88" s="32">
        <v>579</v>
      </c>
      <c r="C88" s="5">
        <v>-0.1253776435</v>
      </c>
      <c r="D88" s="36">
        <v>591</v>
      </c>
      <c r="E88" s="5">
        <f t="shared" si="26"/>
        <v>2.072538860103627E-2</v>
      </c>
      <c r="F88" s="44">
        <f>IF(ISNUMBER(D88), $B95 * E88, "")</f>
        <v>6217.6165803108806</v>
      </c>
      <c r="G88" s="36">
        <v>556</v>
      </c>
      <c r="H88" s="5">
        <f t="shared" si="27"/>
        <v>-3.9723661485319514E-2</v>
      </c>
      <c r="I88" s="44">
        <f>IF(ISNUMBER(G88), $B95 * H88, "")</f>
        <v>-11917.098445595855</v>
      </c>
      <c r="J88" s="36">
        <v>578</v>
      </c>
      <c r="K88" s="5">
        <f t="shared" si="28"/>
        <v>-1.7271157167530224E-3</v>
      </c>
      <c r="L88" s="44">
        <f>IF(ISNUMBER(J88), $B95 * K88, "")</f>
        <v>-518.13471502590676</v>
      </c>
      <c r="M88" s="36">
        <v>569</v>
      </c>
      <c r="N88" s="5">
        <f t="shared" si="29"/>
        <v>-1.7271157167530225E-2</v>
      </c>
      <c r="O88" s="44">
        <f>IF(ISNUMBER(M88), $B95 * N88, "")</f>
        <v>-5181.3471502590673</v>
      </c>
      <c r="Q88" s="235"/>
      <c r="R88" s="236"/>
    </row>
    <row r="89" spans="1:18" ht="17.25" customHeight="1">
      <c r="A89" s="8" t="s">
        <v>160</v>
      </c>
      <c r="B89" s="33">
        <v>496</v>
      </c>
      <c r="C89" s="24">
        <v>-0.12829525480000001</v>
      </c>
      <c r="D89" s="37">
        <v>501</v>
      </c>
      <c r="E89" s="24">
        <f t="shared" si="26"/>
        <v>1.0080645161290322E-2</v>
      </c>
      <c r="F89" s="44">
        <f>IF(ISNUMBER(D89), $B95 * E89, "")</f>
        <v>3024.1935483870966</v>
      </c>
      <c r="G89" s="37">
        <v>473</v>
      </c>
      <c r="H89" s="24">
        <f t="shared" si="27"/>
        <v>-4.6370967741935484E-2</v>
      </c>
      <c r="I89" s="44">
        <f>IF(ISNUMBER(G89), $B95 * H89, "")</f>
        <v>-13911.290322580646</v>
      </c>
      <c r="J89" s="37">
        <v>492</v>
      </c>
      <c r="K89" s="24">
        <f t="shared" si="28"/>
        <v>-8.0645161290322578E-3</v>
      </c>
      <c r="L89" s="44">
        <f>IF(ISNUMBER(J89), $B95 * K89, "")</f>
        <v>-2419.3548387096776</v>
      </c>
      <c r="M89" s="37">
        <v>497</v>
      </c>
      <c r="N89" s="24">
        <f t="shared" si="29"/>
        <v>2.0161290322580645E-3</v>
      </c>
      <c r="O89" s="44">
        <f>IF(ISNUMBER(M89), $B95 * N89, "")</f>
        <v>604.83870967741939</v>
      </c>
      <c r="Q89" s="235"/>
      <c r="R89" s="236"/>
    </row>
    <row r="90" spans="1:18" ht="17.25" customHeight="1">
      <c r="A90" s="11" t="s">
        <v>99</v>
      </c>
      <c r="B90" s="32">
        <v>224</v>
      </c>
      <c r="C90" s="5">
        <v>-0.1284046693</v>
      </c>
      <c r="D90" s="36">
        <v>227</v>
      </c>
      <c r="E90" s="5">
        <f t="shared" si="26"/>
        <v>1.3392857142857142E-2</v>
      </c>
      <c r="F90" s="48">
        <f>IF(ISNUMBER(D90), $B95 * E90, "")</f>
        <v>4017.8571428571427</v>
      </c>
      <c r="G90" s="36">
        <v>210</v>
      </c>
      <c r="H90" s="5">
        <f t="shared" si="27"/>
        <v>-6.25E-2</v>
      </c>
      <c r="I90" s="48">
        <f>IF(ISNUMBER(G90), $B95 * H90, "")</f>
        <v>-18750</v>
      </c>
      <c r="J90" s="36">
        <v>223</v>
      </c>
      <c r="K90" s="5">
        <f t="shared" si="28"/>
        <v>-4.464285714285714E-3</v>
      </c>
      <c r="L90" s="48">
        <f>IF(ISNUMBER(J90), $B95 * K90, "")</f>
        <v>-1339.2857142857142</v>
      </c>
      <c r="M90" s="36">
        <v>224</v>
      </c>
      <c r="N90" s="5">
        <f t="shared" si="29"/>
        <v>0</v>
      </c>
      <c r="O90" s="48">
        <f>IF(ISNUMBER(M90), $B95 * N90, "")</f>
        <v>0</v>
      </c>
      <c r="Q90" s="235"/>
      <c r="R90" s="236"/>
    </row>
    <row r="91" spans="1:18" ht="17.25" customHeight="1">
      <c r="A91" s="11" t="s">
        <v>165</v>
      </c>
      <c r="B91" s="32">
        <v>576</v>
      </c>
      <c r="C91" s="5">
        <v>-0.1285930408</v>
      </c>
      <c r="D91" s="36">
        <v>596</v>
      </c>
      <c r="E91" s="5">
        <f t="shared" si="26"/>
        <v>3.4722222222222224E-2</v>
      </c>
      <c r="F91" s="44">
        <f>IF(ISNUMBER(D91), $B95 * E91, "")</f>
        <v>10416.666666666668</v>
      </c>
      <c r="G91" s="36">
        <v>559</v>
      </c>
      <c r="H91" s="5">
        <f t="shared" si="27"/>
        <v>-2.9513888888888888E-2</v>
      </c>
      <c r="I91" s="44">
        <f>IF(ISNUMBER(G91), $B95 * H91, "")</f>
        <v>-8854.1666666666661</v>
      </c>
      <c r="J91" s="36">
        <v>589</v>
      </c>
      <c r="K91" s="5">
        <f t="shared" si="28"/>
        <v>2.2569444444444444E-2</v>
      </c>
      <c r="L91" s="44">
        <f>IF(ISNUMBER(J91), $B95 * K91, "")</f>
        <v>6770.833333333333</v>
      </c>
      <c r="M91" s="36">
        <v>559</v>
      </c>
      <c r="N91" s="5">
        <f t="shared" si="29"/>
        <v>-2.9513888888888888E-2</v>
      </c>
      <c r="O91" s="44">
        <f>IF(ISNUMBER(M91), $B95 * N91, "")</f>
        <v>-8854.1666666666661</v>
      </c>
      <c r="Q91" s="235"/>
      <c r="R91" s="236"/>
    </row>
    <row r="92" spans="1:18" ht="17.25" customHeight="1">
      <c r="A92" s="11" t="s">
        <v>170</v>
      </c>
      <c r="B92" s="32">
        <v>500</v>
      </c>
      <c r="C92" s="5">
        <v>-0.12891986059999999</v>
      </c>
      <c r="D92" s="36">
        <v>499</v>
      </c>
      <c r="E92" s="5">
        <f t="shared" si="26"/>
        <v>-2E-3</v>
      </c>
      <c r="F92" s="44">
        <f>IF(ISNUMBER(D92), $B95 * E92, "")</f>
        <v>-600</v>
      </c>
      <c r="G92" s="36">
        <v>465</v>
      </c>
      <c r="H92" s="5">
        <f t="shared" si="27"/>
        <v>-7.0000000000000007E-2</v>
      </c>
      <c r="I92" s="44">
        <f>IF(ISNUMBER(G92), $B95 * H92, "")</f>
        <v>-21000.000000000004</v>
      </c>
      <c r="J92" s="36">
        <v>493</v>
      </c>
      <c r="K92" s="5">
        <f t="shared" si="28"/>
        <v>-1.4E-2</v>
      </c>
      <c r="L92" s="44">
        <f>IF(ISNUMBER(J92), $B95 * K92, "")</f>
        <v>-4200</v>
      </c>
      <c r="M92" s="36">
        <v>481</v>
      </c>
      <c r="N92" s="5">
        <f t="shared" si="29"/>
        <v>-3.7999999999999999E-2</v>
      </c>
      <c r="O92" s="44">
        <f>IF(ISNUMBER(M92), $B95 * N92, "")</f>
        <v>-11400</v>
      </c>
      <c r="Q92" s="235"/>
      <c r="R92" s="236"/>
    </row>
    <row r="93" spans="1:18" ht="17.25" customHeight="1">
      <c r="A93" s="11" t="s">
        <v>133</v>
      </c>
      <c r="B93" s="32">
        <v>343</v>
      </c>
      <c r="C93" s="5">
        <v>-0.12944162440000001</v>
      </c>
      <c r="D93" s="36">
        <v>357</v>
      </c>
      <c r="E93" s="5">
        <f t="shared" si="26"/>
        <v>4.0816326530612242E-2</v>
      </c>
      <c r="F93" s="44">
        <f>IF(ISNUMBER(D93), $B95 * E93, "")</f>
        <v>12244.897959183672</v>
      </c>
      <c r="G93" s="36">
        <v>337</v>
      </c>
      <c r="H93" s="5">
        <f t="shared" si="27"/>
        <v>-1.7492711370262391E-2</v>
      </c>
      <c r="I93" s="44">
        <f>IF(ISNUMBER(G93), $B95 * H93, "")</f>
        <v>-5247.8134110787178</v>
      </c>
      <c r="J93" s="36">
        <v>351</v>
      </c>
      <c r="K93" s="5">
        <f t="shared" si="28"/>
        <v>2.3323615160349854E-2</v>
      </c>
      <c r="L93" s="44">
        <f>IF(ISNUMBER(J93), $B95 * K93, "")</f>
        <v>6997.0845481049564</v>
      </c>
      <c r="M93" s="36">
        <v>346</v>
      </c>
      <c r="N93" s="5">
        <f t="shared" si="29"/>
        <v>8.7463556851311956E-3</v>
      </c>
      <c r="O93" s="44">
        <f>IF(ISNUMBER(M93), $B95 * N93, "")</f>
        <v>2623.9067055393589</v>
      </c>
      <c r="Q93" s="237"/>
      <c r="R93" s="238"/>
    </row>
    <row r="94" spans="1:18" ht="17.25" customHeight="1" thickBot="1">
      <c r="A94" s="13" t="s">
        <v>102</v>
      </c>
      <c r="B94" s="34">
        <v>147</v>
      </c>
      <c r="C94" s="16">
        <v>-0.1301775148</v>
      </c>
      <c r="D94" s="38">
        <v>149</v>
      </c>
      <c r="E94" s="16">
        <f t="shared" si="26"/>
        <v>1.3605442176870748E-2</v>
      </c>
      <c r="F94" s="45">
        <f>IF(ISNUMBER(D94), $B95 * E94, "")</f>
        <v>4081.6326530612241</v>
      </c>
      <c r="G94" s="38">
        <v>142</v>
      </c>
      <c r="H94" s="16">
        <f t="shared" si="27"/>
        <v>-3.4013605442176874E-2</v>
      </c>
      <c r="I94" s="45">
        <f>IF(ISNUMBER(G94), $B95 * H94, "")</f>
        <v>-10204.081632653062</v>
      </c>
      <c r="J94" s="38">
        <v>148</v>
      </c>
      <c r="K94" s="16">
        <f t="shared" si="28"/>
        <v>6.8027210884353739E-3</v>
      </c>
      <c r="L94" s="45">
        <f>IF(ISNUMBER(J94), $B95 * K94, "")</f>
        <v>2040.8163265306121</v>
      </c>
      <c r="M94" s="38">
        <v>144</v>
      </c>
      <c r="N94" s="16">
        <f t="shared" si="29"/>
        <v>-2.0408163265306121E-2</v>
      </c>
      <c r="O94" s="45">
        <f>IF(ISNUMBER(M94), $B95 * N94, "")</f>
        <v>-6122.4489795918362</v>
      </c>
      <c r="Q94" s="237"/>
      <c r="R94" s="238"/>
    </row>
    <row r="95" spans="1:18" ht="17.25" customHeight="1" thickBot="1">
      <c r="A95" s="57" t="s">
        <v>32</v>
      </c>
      <c r="B95" s="241">
        <v>300000</v>
      </c>
      <c r="C95" s="242"/>
      <c r="D95" s="57" t="s">
        <v>82</v>
      </c>
      <c r="E95" s="46">
        <f>IF(COUNT(E85:E94), SUM(E85:E94) / COUNT(E85:E94), 0)</f>
        <v>2.8578892781680937E-2</v>
      </c>
      <c r="F95" s="47">
        <f>SUM(F85:F94)</f>
        <v>85736.678345042819</v>
      </c>
      <c r="G95" s="57" t="s">
        <v>82</v>
      </c>
      <c r="H95" s="46">
        <f>IF(COUNT(H85:H94), SUM(H85:H94) / COUNT(H85:H94), 0)</f>
        <v>-2.875697362803455E-2</v>
      </c>
      <c r="I95" s="47">
        <f>SUM(I85:I94)</f>
        <v>-86270.92088410366</v>
      </c>
      <c r="J95" s="57" t="s">
        <v>82</v>
      </c>
      <c r="K95" s="46">
        <f>IF(COUNT(K85:K94), SUM(K85:K94) / COUNT(K85:K94), 0)</f>
        <v>1.0873007466552268E-2</v>
      </c>
      <c r="L95" s="47">
        <f>SUM(L85:L94)</f>
        <v>32619.022399656802</v>
      </c>
      <c r="M95" s="57" t="s">
        <v>82</v>
      </c>
      <c r="N95" s="46">
        <f>IF(COUNT(N85:N94), SUM(N85:N94) / COUNT(N85:N94), 0)</f>
        <v>-1.1598555865917003E-2</v>
      </c>
      <c r="O95" s="47">
        <f>SUM(O85:O94)</f>
        <v>-34795.667597751002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172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74" t="s">
        <v>70</v>
      </c>
      <c r="M101" s="18" t="s">
        <v>67</v>
      </c>
      <c r="N101" s="4" t="s">
        <v>68</v>
      </c>
      <c r="O101" s="175" t="s">
        <v>70</v>
      </c>
      <c r="Q101" s="237"/>
      <c r="R101" s="238"/>
    </row>
    <row r="102" spans="1:18" ht="17.25" customHeight="1">
      <c r="A102" s="9" t="s">
        <v>94</v>
      </c>
      <c r="B102" s="31">
        <v>419</v>
      </c>
      <c r="C102" s="22">
        <v>0.14480874320000001</v>
      </c>
      <c r="D102" s="89">
        <v>435</v>
      </c>
      <c r="E102" s="22">
        <f>IF(ISNUMBER(D102), (D102 - $B102) / $B102, "")</f>
        <v>3.8186157517899763E-2</v>
      </c>
      <c r="F102" s="43">
        <f>IF(ISNUMBER(D102), $B112 * E102, "")</f>
        <v>11455.847255369928</v>
      </c>
      <c r="G102" s="89">
        <v>530</v>
      </c>
      <c r="H102" s="22">
        <f>IF(ISNUMBER(G102), (G102 - $B102) / $B102, "")</f>
        <v>0.2649164677804296</v>
      </c>
      <c r="I102" s="43">
        <f>IF(ISNUMBER(G102), $B112 * H102, "")</f>
        <v>79474.940334128885</v>
      </c>
      <c r="J102" s="89">
        <v>518</v>
      </c>
      <c r="K102" s="22">
        <f>IF(ISNUMBER(J102), (J102 - $B102) / $B102, "")</f>
        <v>0.23627684964200477</v>
      </c>
      <c r="L102" s="43">
        <f>IF(ISNUMBER(J102), $B112 * K102, "")</f>
        <v>70883.054892601431</v>
      </c>
      <c r="M102" s="89">
        <v>467</v>
      </c>
      <c r="N102" s="22">
        <f>IF(ISNUMBER(M102), (M102 - $B102) / $B102, "")</f>
        <v>0.11455847255369929</v>
      </c>
      <c r="O102" s="43">
        <f>IF(ISNUMBER(M102), $B112 * N102, "")</f>
        <v>34367.541766109789</v>
      </c>
      <c r="Q102" s="235"/>
      <c r="R102" s="236"/>
    </row>
    <row r="103" spans="1:18" ht="17.25" customHeight="1">
      <c r="A103" s="11" t="s">
        <v>118</v>
      </c>
      <c r="B103" s="32">
        <v>28.6</v>
      </c>
      <c r="C103" s="5">
        <v>6.3197026000000003E-2</v>
      </c>
      <c r="D103" s="36">
        <v>25.2</v>
      </c>
      <c r="E103" s="5">
        <f t="shared" ref="E103:E111" si="30">IF(ISNUMBER(D103), (D103 - $B103) / $B103, "")</f>
        <v>-0.11888111888111895</v>
      </c>
      <c r="F103" s="44">
        <f>IF(ISNUMBER(D103), $B112 * E103, "")</f>
        <v>-35664.335664335682</v>
      </c>
      <c r="G103" s="36">
        <v>23.8</v>
      </c>
      <c r="H103" s="5">
        <f t="shared" ref="H103:H111" si="31">IF(ISNUMBER(G103), (G103 - $B103) / $B103, "")</f>
        <v>-0.16783216783216784</v>
      </c>
      <c r="I103" s="44">
        <f>IF(ISNUMBER(G103), $B112 * H103, "")</f>
        <v>-50349.65034965035</v>
      </c>
      <c r="J103" s="36">
        <v>24.3</v>
      </c>
      <c r="K103" s="5">
        <f t="shared" ref="K103:K111" si="32">IF(ISNUMBER(J103), (J103 - $B103) / $B103, "")</f>
        <v>-0.15034965034965037</v>
      </c>
      <c r="L103" s="44">
        <f>IF(ISNUMBER(J103), $B112 * K103, "")</f>
        <v>-45104.895104895113</v>
      </c>
      <c r="M103" s="36">
        <v>24</v>
      </c>
      <c r="N103" s="5">
        <f t="shared" ref="N103:N111" si="33">IF(ISNUMBER(M103), (M103 - $B103) / $B103, "")</f>
        <v>-0.16083916083916089</v>
      </c>
      <c r="O103" s="44">
        <f>IF(ISNUMBER(M103), $B112 * N103, "")</f>
        <v>-48251.748251748264</v>
      </c>
      <c r="Q103" s="235"/>
      <c r="R103" s="236"/>
    </row>
    <row r="104" spans="1:18" ht="17.25" customHeight="1">
      <c r="A104" s="11" t="s">
        <v>141</v>
      </c>
      <c r="B104" s="32">
        <v>231</v>
      </c>
      <c r="C104" s="5">
        <v>3.125E-2</v>
      </c>
      <c r="D104" s="36">
        <v>215</v>
      </c>
      <c r="E104" s="5">
        <f t="shared" si="30"/>
        <v>-6.9264069264069264E-2</v>
      </c>
      <c r="F104" s="44">
        <f>IF(ISNUMBER(D104), $B112 * E104, "")</f>
        <v>-20779.220779220781</v>
      </c>
      <c r="G104" s="36">
        <v>205</v>
      </c>
      <c r="H104" s="5">
        <f t="shared" si="31"/>
        <v>-0.11255411255411256</v>
      </c>
      <c r="I104" s="44">
        <f>IF(ISNUMBER(G104), $B112 * H104, "")</f>
        <v>-33766.233766233767</v>
      </c>
      <c r="J104" s="36">
        <v>213</v>
      </c>
      <c r="K104" s="5">
        <f t="shared" si="32"/>
        <v>-7.792207792207792E-2</v>
      </c>
      <c r="L104" s="44">
        <f>IF(ISNUMBER(J104), $B112 * K104, "")</f>
        <v>-23376.623376623374</v>
      </c>
      <c r="M104" s="36">
        <v>208</v>
      </c>
      <c r="N104" s="5">
        <f t="shared" si="33"/>
        <v>-9.9567099567099568E-2</v>
      </c>
      <c r="O104" s="44">
        <f>IF(ISNUMBER(M104), $B112 * N104, "")</f>
        <v>-29870.129870129869</v>
      </c>
      <c r="Q104" s="235"/>
      <c r="R104" s="236"/>
    </row>
    <row r="105" spans="1:18" ht="17.25" customHeight="1">
      <c r="A105" s="11" t="s">
        <v>231</v>
      </c>
      <c r="B105" s="32">
        <v>22850</v>
      </c>
      <c r="C105" s="5">
        <v>7.0515646E-3</v>
      </c>
      <c r="D105" s="36">
        <v>25050</v>
      </c>
      <c r="E105" s="5">
        <f t="shared" si="30"/>
        <v>9.6280087527352301E-2</v>
      </c>
      <c r="F105" s="44">
        <f>IF(ISNUMBER(D105), $B112 * E105, "")</f>
        <v>28884.026258205689</v>
      </c>
      <c r="G105" s="36">
        <v>23920</v>
      </c>
      <c r="H105" s="5">
        <f t="shared" si="31"/>
        <v>4.6827133479212253E-2</v>
      </c>
      <c r="I105" s="44">
        <f>IF(ISNUMBER(G105), $B112 * H105, "")</f>
        <v>14048.140043763677</v>
      </c>
      <c r="J105" s="36">
        <v>24510</v>
      </c>
      <c r="K105" s="5">
        <f t="shared" si="32"/>
        <v>7.264770240700219E-2</v>
      </c>
      <c r="L105" s="44">
        <f>IF(ISNUMBER(J105), $B112 * K105, "")</f>
        <v>21794.310722100658</v>
      </c>
      <c r="M105" s="36">
        <v>23320</v>
      </c>
      <c r="N105" s="5">
        <f t="shared" si="33"/>
        <v>2.0568927789934355E-2</v>
      </c>
      <c r="O105" s="44">
        <f>IF(ISNUMBER(M105), $B112 * N105, "")</f>
        <v>6170.6783369803061</v>
      </c>
      <c r="Q105" s="235"/>
      <c r="R105" s="236"/>
    </row>
    <row r="106" spans="1:18" ht="17.25" customHeight="1">
      <c r="A106" s="8" t="s">
        <v>210</v>
      </c>
      <c r="B106" s="33">
        <v>46420</v>
      </c>
      <c r="C106" s="24">
        <v>-5.2653061199999997E-2</v>
      </c>
      <c r="D106" s="37">
        <v>48050</v>
      </c>
      <c r="E106" s="24">
        <f t="shared" si="30"/>
        <v>3.5114174924601463E-2</v>
      </c>
      <c r="F106" s="44">
        <f>IF(ISNUMBER(D106), $B112 * E106, "")</f>
        <v>10534.252477380438</v>
      </c>
      <c r="G106" s="37">
        <v>46010</v>
      </c>
      <c r="H106" s="24">
        <f t="shared" si="31"/>
        <v>-8.8323998276604917E-3</v>
      </c>
      <c r="I106" s="44">
        <f>IF(ISNUMBER(G106), $B112 * H106, "")</f>
        <v>-2649.7199482981473</v>
      </c>
      <c r="J106" s="37">
        <v>47000</v>
      </c>
      <c r="K106" s="24">
        <f t="shared" si="32"/>
        <v>1.2494614390348987E-2</v>
      </c>
      <c r="L106" s="44">
        <f>IF(ISNUMBER(J106), $B112 * K106, "")</f>
        <v>3748.384317104696</v>
      </c>
      <c r="M106" s="37">
        <v>45030</v>
      </c>
      <c r="N106" s="24">
        <f t="shared" si="33"/>
        <v>-2.994398965962947E-2</v>
      </c>
      <c r="O106" s="44">
        <f>IF(ISNUMBER(M106), $B112 * N106, "")</f>
        <v>-8983.1968978888417</v>
      </c>
      <c r="Q106" s="235"/>
      <c r="R106" s="236"/>
    </row>
    <row r="107" spans="1:18" ht="17.25" customHeight="1">
      <c r="A107" s="11" t="s">
        <v>125</v>
      </c>
      <c r="B107" s="32">
        <v>277</v>
      </c>
      <c r="C107" s="5">
        <v>-5.7823129299999998E-2</v>
      </c>
      <c r="D107" s="36">
        <v>329</v>
      </c>
      <c r="E107" s="5">
        <f t="shared" si="30"/>
        <v>0.18772563176895307</v>
      </c>
      <c r="F107" s="48">
        <f>IF(ISNUMBER(D107), $B112 * E107, "")</f>
        <v>56317.689530685922</v>
      </c>
      <c r="G107" s="36">
        <v>313</v>
      </c>
      <c r="H107" s="5">
        <f t="shared" si="31"/>
        <v>0.1299638989169675</v>
      </c>
      <c r="I107" s="48">
        <f>IF(ISNUMBER(G107), $B112 * H107, "")</f>
        <v>38989.169675090248</v>
      </c>
      <c r="J107" s="36">
        <v>322</v>
      </c>
      <c r="K107" s="5">
        <f t="shared" si="32"/>
        <v>0.16245487364620939</v>
      </c>
      <c r="L107" s="48">
        <f>IF(ISNUMBER(J107), $B112 * K107, "")</f>
        <v>48736.462093862814</v>
      </c>
      <c r="M107" s="36">
        <v>305</v>
      </c>
      <c r="N107" s="5">
        <f t="shared" si="33"/>
        <v>0.10108303249097472</v>
      </c>
      <c r="O107" s="48">
        <f>IF(ISNUMBER(M107), $B112 * N107, "")</f>
        <v>30324.909747292415</v>
      </c>
      <c r="Q107" s="235"/>
      <c r="R107" s="236"/>
    </row>
    <row r="108" spans="1:18" ht="17.25" customHeight="1">
      <c r="A108" s="11" t="s">
        <v>147</v>
      </c>
      <c r="B108" s="32">
        <v>94.8</v>
      </c>
      <c r="C108" s="5">
        <v>-6.1386138600000001E-2</v>
      </c>
      <c r="D108" s="36">
        <v>101</v>
      </c>
      <c r="E108" s="5">
        <f t="shared" si="30"/>
        <v>6.5400843881856574E-2</v>
      </c>
      <c r="F108" s="44">
        <f>IF(ISNUMBER(D108), $B112 * E108, "")</f>
        <v>19620.253164556972</v>
      </c>
      <c r="G108" s="36">
        <v>95.1</v>
      </c>
      <c r="H108" s="5">
        <f t="shared" si="31"/>
        <v>3.1645569620252865E-3</v>
      </c>
      <c r="I108" s="44">
        <f>IF(ISNUMBER(G108), $B112 * H108, "")</f>
        <v>949.36708860758597</v>
      </c>
      <c r="J108" s="36">
        <v>97.5</v>
      </c>
      <c r="K108" s="5">
        <f t="shared" si="32"/>
        <v>2.8481012658227878E-2</v>
      </c>
      <c r="L108" s="44">
        <f>IF(ISNUMBER(J108), $B112 * K108, "")</f>
        <v>8544.303797468363</v>
      </c>
      <c r="M108" s="36">
        <v>93.7</v>
      </c>
      <c r="N108" s="5">
        <f t="shared" si="33"/>
        <v>-1.16033755274261E-2</v>
      </c>
      <c r="O108" s="44">
        <f>IF(ISNUMBER(M108), $B112 * N108, "")</f>
        <v>-3481.0126582278299</v>
      </c>
      <c r="Q108" s="235"/>
      <c r="R108" s="236"/>
    </row>
    <row r="109" spans="1:18" ht="17.25" customHeight="1">
      <c r="A109" s="11" t="s">
        <v>219</v>
      </c>
      <c r="B109" s="32">
        <v>2822000</v>
      </c>
      <c r="C109" s="5">
        <v>-6.2458471799999998E-2</v>
      </c>
      <c r="D109" s="36">
        <v>2925000</v>
      </c>
      <c r="E109" s="5">
        <f t="shared" si="30"/>
        <v>3.6498936924167259E-2</v>
      </c>
      <c r="F109" s="44">
        <f>IF(ISNUMBER(D109), $B112 * E109, "")</f>
        <v>10949.681077250178</v>
      </c>
      <c r="G109" s="36">
        <v>2871000</v>
      </c>
      <c r="H109" s="5">
        <f t="shared" si="31"/>
        <v>1.7363571934798015E-2</v>
      </c>
      <c r="I109" s="44">
        <f>IF(ISNUMBER(G109), $B112 * H109, "")</f>
        <v>5209.071580439404</v>
      </c>
      <c r="J109" s="36">
        <v>2897000</v>
      </c>
      <c r="K109" s="5">
        <f t="shared" si="32"/>
        <v>2.657689581856839E-2</v>
      </c>
      <c r="L109" s="44">
        <f>IF(ISNUMBER(J109), $B112 * K109, "")</f>
        <v>7973.0687455705165</v>
      </c>
      <c r="M109" s="36">
        <v>2824000</v>
      </c>
      <c r="N109" s="5">
        <f t="shared" si="33"/>
        <v>7.0871722182849046E-4</v>
      </c>
      <c r="O109" s="44">
        <f>IF(ISNUMBER(M109), $B112 * N109, "")</f>
        <v>212.61516654854714</v>
      </c>
      <c r="Q109" s="235"/>
      <c r="R109" s="236"/>
    </row>
    <row r="110" spans="1:18" ht="17.25" customHeight="1">
      <c r="A110" s="11" t="s">
        <v>223</v>
      </c>
      <c r="B110" s="32">
        <v>48280</v>
      </c>
      <c r="C110" s="5">
        <v>-6.9749518299999994E-2</v>
      </c>
      <c r="D110" s="36">
        <v>52400</v>
      </c>
      <c r="E110" s="5">
        <f t="shared" si="30"/>
        <v>8.5335542667771339E-2</v>
      </c>
      <c r="F110" s="44">
        <f>IF(ISNUMBER(D110), $B112 * E110, "")</f>
        <v>25600.6628003314</v>
      </c>
      <c r="G110" s="36">
        <v>50330</v>
      </c>
      <c r="H110" s="5">
        <f t="shared" si="31"/>
        <v>4.2460646230323112E-2</v>
      </c>
      <c r="I110" s="44">
        <f>IF(ISNUMBER(G110), $B112 * H110, "")</f>
        <v>12738.193869096935</v>
      </c>
      <c r="J110" s="36">
        <v>51270</v>
      </c>
      <c r="K110" s="5">
        <f t="shared" si="32"/>
        <v>6.1930405965202981E-2</v>
      </c>
      <c r="L110" s="44">
        <f>IF(ISNUMBER(J110), $B112 * K110, "")</f>
        <v>18579.121789560893</v>
      </c>
      <c r="M110" s="36">
        <v>48280</v>
      </c>
      <c r="N110" s="5">
        <f t="shared" si="33"/>
        <v>0</v>
      </c>
      <c r="O110" s="44">
        <f>IF(ISNUMBER(M110), $B112 * N110, "")</f>
        <v>0</v>
      </c>
      <c r="Q110" s="237"/>
      <c r="R110" s="238"/>
    </row>
    <row r="111" spans="1:18" ht="17.25" customHeight="1" thickBot="1">
      <c r="A111" s="13" t="s">
        <v>121</v>
      </c>
      <c r="B111" s="34">
        <v>288</v>
      </c>
      <c r="C111" s="16">
        <v>-7.6923076899999998E-2</v>
      </c>
      <c r="D111" s="38">
        <v>310</v>
      </c>
      <c r="E111" s="16">
        <f t="shared" si="30"/>
        <v>7.6388888888888895E-2</v>
      </c>
      <c r="F111" s="45">
        <f>IF(ISNUMBER(D111), $B112 * E111, "")</f>
        <v>22916.666666666668</v>
      </c>
      <c r="G111" s="38">
        <v>325</v>
      </c>
      <c r="H111" s="16">
        <f t="shared" si="31"/>
        <v>0.12847222222222221</v>
      </c>
      <c r="I111" s="45">
        <f>IF(ISNUMBER(G111), $B112 * H111, "")</f>
        <v>38541.666666666664</v>
      </c>
      <c r="J111" s="38">
        <v>310</v>
      </c>
      <c r="K111" s="16">
        <f t="shared" si="32"/>
        <v>7.6388888888888895E-2</v>
      </c>
      <c r="L111" s="45">
        <f>IF(ISNUMBER(J111), $B112 * K111, "")</f>
        <v>22916.666666666668</v>
      </c>
      <c r="M111" s="38">
        <v>316</v>
      </c>
      <c r="N111" s="16">
        <f t="shared" si="33"/>
        <v>9.7222222222222224E-2</v>
      </c>
      <c r="O111" s="45">
        <f>IF(ISNUMBER(M111), $B112 * N111, "")</f>
        <v>29166.666666666668</v>
      </c>
      <c r="Q111" s="237"/>
      <c r="R111" s="238"/>
    </row>
    <row r="112" spans="1:18" ht="17.25" customHeight="1" thickBot="1">
      <c r="A112" s="57" t="s">
        <v>32</v>
      </c>
      <c r="B112" s="241">
        <v>300000</v>
      </c>
      <c r="C112" s="242"/>
      <c r="D112" s="57" t="s">
        <v>82</v>
      </c>
      <c r="E112" s="46">
        <f>IF(COUNT(E102:E111), SUM(E102:E111) / COUNT(E102:E111), 0)</f>
        <v>4.3278507595630247E-2</v>
      </c>
      <c r="F112" s="47">
        <f>SUM(F102:F111)</f>
        <v>129835.52278689074</v>
      </c>
      <c r="G112" s="57" t="s">
        <v>82</v>
      </c>
      <c r="H112" s="46">
        <f>IF(COUNT(H102:H111), SUM(H102:H111) / COUNT(H102:H111), 0)</f>
        <v>3.4394981731203707E-2</v>
      </c>
      <c r="I112" s="47">
        <f>SUM(I102:I111)</f>
        <v>103184.94519361114</v>
      </c>
      <c r="J112" s="57" t="s">
        <v>82</v>
      </c>
      <c r="K112" s="46">
        <f>IF(COUNT(K102:K111), SUM(K102:K111) / COUNT(K102:K111), 0)</f>
        <v>4.4897951514472526E-2</v>
      </c>
      <c r="L112" s="47">
        <f>SUM(L102:L111)</f>
        <v>134693.85454341755</v>
      </c>
      <c r="M112" s="57" t="s">
        <v>82</v>
      </c>
      <c r="N112" s="46">
        <f>IF(COUNT(N102:N111), SUM(N102:N111) / COUNT(N102:N111), 0)</f>
        <v>3.2187746685343049E-3</v>
      </c>
      <c r="O112" s="47">
        <f>SUM(O102:O111)</f>
        <v>9656.3240056029244</v>
      </c>
      <c r="Q112" s="239"/>
      <c r="R112" s="24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921" priority="89">
      <formula>$E$27&gt;0</formula>
    </cfRule>
    <cfRule type="expression" dxfId="920" priority="90">
      <formula>$E$27&lt;0</formula>
    </cfRule>
  </conditionalFormatting>
  <conditionalFormatting sqref="G15:I16 H27:I27">
    <cfRule type="expression" dxfId="919" priority="87">
      <formula>$H$27&gt;0</formula>
    </cfRule>
    <cfRule type="expression" dxfId="918" priority="88">
      <formula>$H$27&lt;0</formula>
    </cfRule>
  </conditionalFormatting>
  <conditionalFormatting sqref="J15:L16 K27:L27">
    <cfRule type="expression" dxfId="917" priority="85">
      <formula>$K$27&gt;0</formula>
    </cfRule>
    <cfRule type="expression" dxfId="916" priority="86">
      <formula>$K$27&lt;0</formula>
    </cfRule>
  </conditionalFormatting>
  <conditionalFormatting sqref="M15:O16 N27:O27">
    <cfRule type="expression" dxfId="915" priority="83">
      <formula>$N$27&gt;0</formula>
    </cfRule>
    <cfRule type="expression" dxfId="914" priority="84">
      <formula>$N$27&lt;0</formula>
    </cfRule>
  </conditionalFormatting>
  <conditionalFormatting sqref="A17:O26 A34:O43">
    <cfRule type="expression" dxfId="913" priority="91">
      <formula>AND($N17 &gt; 0, ISNUMBER($N17))</formula>
    </cfRule>
    <cfRule type="expression" dxfId="912" priority="92">
      <formula>AND($N17 &lt; 0, ISNUMBER($N17))</formula>
    </cfRule>
    <cfRule type="expression" dxfId="911" priority="93">
      <formula>AND($K17 &gt; 0, ISNUMBER($K17))</formula>
    </cfRule>
    <cfRule type="expression" dxfId="910" priority="94">
      <formula>AND($K17 &lt; 0, ISNUMBER($K17))</formula>
    </cfRule>
    <cfRule type="expression" dxfId="909" priority="95">
      <formula>AND($H17 &gt; 0, ISNUMBER($H17))</formula>
    </cfRule>
    <cfRule type="expression" dxfId="908" priority="96">
      <formula>AND($H17 &lt; 0, ISNUMBER($H17))</formula>
    </cfRule>
    <cfRule type="expression" dxfId="907" priority="97">
      <formula>AND($E17 &gt; 0, ISNUMBER($E17))</formula>
    </cfRule>
    <cfRule type="expression" dxfId="906" priority="98">
      <formula>AND($E17 &lt; 0, ISNUMBER($E17))</formula>
    </cfRule>
  </conditionalFormatting>
  <conditionalFormatting sqref="D32:F33 E44:F44">
    <cfRule type="expression" dxfId="905" priority="81">
      <formula>$E$44&gt;0</formula>
    </cfRule>
    <cfRule type="expression" dxfId="904" priority="82">
      <formula>$E$44&lt;0</formula>
    </cfRule>
  </conditionalFormatting>
  <conditionalFormatting sqref="G32:I33 H44:I44">
    <cfRule type="expression" dxfId="903" priority="79">
      <formula>$H$44&gt;0</formula>
    </cfRule>
    <cfRule type="expression" dxfId="902" priority="80">
      <formula>$H$44&lt;0</formula>
    </cfRule>
  </conditionalFormatting>
  <conditionalFormatting sqref="J32:L33 K44:L44">
    <cfRule type="expression" dxfId="901" priority="77">
      <formula>$K$44&gt;0</formula>
    </cfRule>
    <cfRule type="expression" dxfId="900" priority="78">
      <formula>$K$44&lt;0</formula>
    </cfRule>
  </conditionalFormatting>
  <conditionalFormatting sqref="M32:O33 N44:O44">
    <cfRule type="expression" dxfId="899" priority="75">
      <formula>$N$44&gt;0</formula>
    </cfRule>
    <cfRule type="expression" dxfId="898" priority="76">
      <formula>$N$44&lt;0</formula>
    </cfRule>
  </conditionalFormatting>
  <conditionalFormatting sqref="A51:O60">
    <cfRule type="expression" dxfId="897" priority="67">
      <formula>AND($N51 &gt; 0, ISNUMBER($N51))</formula>
    </cfRule>
    <cfRule type="expression" dxfId="896" priority="68">
      <formula>AND($N51 &lt; 0, ISNUMBER($N51))</formula>
    </cfRule>
    <cfRule type="expression" dxfId="895" priority="69">
      <formula>AND($K51 &gt; 0, ISNUMBER($K51))</formula>
    </cfRule>
    <cfRule type="expression" dxfId="894" priority="70">
      <formula>AND($K51 &lt; 0, ISNUMBER($K51))</formula>
    </cfRule>
    <cfRule type="expression" dxfId="893" priority="71">
      <formula>AND($H51 &gt; 0, ISNUMBER($H51))</formula>
    </cfRule>
    <cfRule type="expression" dxfId="892" priority="72">
      <formula>AND($H51 &lt; 0, ISNUMBER($H51))</formula>
    </cfRule>
    <cfRule type="expression" dxfId="891" priority="73">
      <formula>AND($E51 &gt; 0, ISNUMBER($E51))</formula>
    </cfRule>
    <cfRule type="expression" dxfId="890" priority="74">
      <formula>AND($E51 &lt; 0, ISNUMBER($E51))</formula>
    </cfRule>
  </conditionalFormatting>
  <conditionalFormatting sqref="D49:F50 E61:F61">
    <cfRule type="expression" dxfId="889" priority="65">
      <formula>$E$61&gt;0</formula>
    </cfRule>
    <cfRule type="expression" dxfId="888" priority="66">
      <formula>$E$61&lt;0</formula>
    </cfRule>
  </conditionalFormatting>
  <conditionalFormatting sqref="G49:I50 H61:I61">
    <cfRule type="expression" dxfId="887" priority="63">
      <formula>$H$61&gt;0</formula>
    </cfRule>
    <cfRule type="expression" dxfId="886" priority="64">
      <formula>$H$61&lt;0</formula>
    </cfRule>
  </conditionalFormatting>
  <conditionalFormatting sqref="J49:L50 K61:L61">
    <cfRule type="expression" dxfId="885" priority="61">
      <formula>$K$61&gt;0</formula>
    </cfRule>
    <cfRule type="expression" dxfId="884" priority="62">
      <formula>$K$61&lt;0</formula>
    </cfRule>
  </conditionalFormatting>
  <conditionalFormatting sqref="M49:O50 N61:O61">
    <cfRule type="expression" dxfId="883" priority="59">
      <formula>$N$61&gt;0</formula>
    </cfRule>
    <cfRule type="expression" dxfId="882" priority="60">
      <formula>$N$61&lt;0</formula>
    </cfRule>
  </conditionalFormatting>
  <conditionalFormatting sqref="A68:O77">
    <cfRule type="expression" dxfId="881" priority="51">
      <formula>AND($N68 &gt; 0, ISNUMBER($N68))</formula>
    </cfRule>
    <cfRule type="expression" dxfId="880" priority="52">
      <formula>AND($N68 &lt; 0, ISNUMBER($N68))</formula>
    </cfRule>
    <cfRule type="expression" dxfId="879" priority="53">
      <formula>AND($K68 &gt; 0, ISNUMBER($K68))</formula>
    </cfRule>
    <cfRule type="expression" dxfId="878" priority="54">
      <formula>AND($K68 &lt; 0, ISNUMBER($K68))</formula>
    </cfRule>
    <cfRule type="expression" dxfId="877" priority="55">
      <formula>AND($H68 &gt; 0, ISNUMBER($H68))</formula>
    </cfRule>
    <cfRule type="expression" dxfId="876" priority="56">
      <formula>AND($H68 &lt; 0, ISNUMBER($H68))</formula>
    </cfRule>
    <cfRule type="expression" dxfId="875" priority="57">
      <formula>AND($E68 &gt; 0, ISNUMBER($E68))</formula>
    </cfRule>
    <cfRule type="expression" dxfId="874" priority="58">
      <formula>AND($E68 &lt; 0, ISNUMBER($E68))</formula>
    </cfRule>
  </conditionalFormatting>
  <conditionalFormatting sqref="D66:F67 E78:F78">
    <cfRule type="expression" dxfId="873" priority="49">
      <formula>$E$78&gt;0</formula>
    </cfRule>
    <cfRule type="expression" dxfId="872" priority="50">
      <formula>$E$78&lt;0</formula>
    </cfRule>
  </conditionalFormatting>
  <conditionalFormatting sqref="G66:I67 H78:I78">
    <cfRule type="expression" dxfId="871" priority="47">
      <formula>$H$78&gt;0</formula>
    </cfRule>
    <cfRule type="expression" dxfId="870" priority="48">
      <formula>$H$78&lt;0</formula>
    </cfRule>
  </conditionalFormatting>
  <conditionalFormatting sqref="J66:L67 K78:L78">
    <cfRule type="expression" dxfId="869" priority="45">
      <formula>$K$78&gt;0</formula>
    </cfRule>
    <cfRule type="expression" dxfId="868" priority="46">
      <formula>$K$78&lt;0</formula>
    </cfRule>
  </conditionalFormatting>
  <conditionalFormatting sqref="M66:O67 N78:O78">
    <cfRule type="expression" dxfId="867" priority="43">
      <formula>$N$78&gt;0</formula>
    </cfRule>
    <cfRule type="expression" dxfId="866" priority="44">
      <formula>$N$78&lt;0</formula>
    </cfRule>
  </conditionalFormatting>
  <conditionalFormatting sqref="A85:O94">
    <cfRule type="expression" dxfId="865" priority="35">
      <formula>AND($N85 &gt; 0, ISNUMBER($N85))</formula>
    </cfRule>
    <cfRule type="expression" dxfId="864" priority="36">
      <formula>AND($N85 &lt; 0, ISNUMBER($N85))</formula>
    </cfRule>
    <cfRule type="expression" dxfId="863" priority="37">
      <formula>AND($K85 &gt; 0, ISNUMBER($K85))</formula>
    </cfRule>
    <cfRule type="expression" dxfId="862" priority="38">
      <formula>AND($K85 &lt; 0, ISNUMBER($K85))</formula>
    </cfRule>
    <cfRule type="expression" dxfId="861" priority="39">
      <formula>AND($H85 &gt; 0, ISNUMBER($H85))</formula>
    </cfRule>
    <cfRule type="expression" dxfId="860" priority="40">
      <formula>AND($H85 &lt; 0, ISNUMBER($H85))</formula>
    </cfRule>
    <cfRule type="expression" dxfId="859" priority="41">
      <formula>AND($E85 &gt; 0, ISNUMBER($E85))</formula>
    </cfRule>
    <cfRule type="expression" dxfId="858" priority="42">
      <formula>AND($E85 &lt; 0, ISNUMBER($E85))</formula>
    </cfRule>
  </conditionalFormatting>
  <conditionalFormatting sqref="D83:F84 E95:F95">
    <cfRule type="expression" dxfId="857" priority="33">
      <formula>$E$95&gt;0</formula>
    </cfRule>
    <cfRule type="expression" dxfId="856" priority="34">
      <formula>$E$95&lt;0</formula>
    </cfRule>
  </conditionalFormatting>
  <conditionalFormatting sqref="G83:I84 H95:I95">
    <cfRule type="expression" dxfId="855" priority="31">
      <formula>$H$95&gt;0</formula>
    </cfRule>
    <cfRule type="expression" dxfId="854" priority="32">
      <formula>$H$95&lt;0</formula>
    </cfRule>
  </conditionalFormatting>
  <conditionalFormatting sqref="J83:L84 K95:L95">
    <cfRule type="expression" dxfId="853" priority="29">
      <formula>$K$95&gt;0</formula>
    </cfRule>
    <cfRule type="expression" dxfId="852" priority="30">
      <formula>$K$95&lt;0</formula>
    </cfRule>
  </conditionalFormatting>
  <conditionalFormatting sqref="M83:O84 N95:O95">
    <cfRule type="expression" dxfId="851" priority="27">
      <formula>$N$95&gt;0</formula>
    </cfRule>
    <cfRule type="expression" dxfId="850" priority="28">
      <formula>$N$95&lt;0</formula>
    </cfRule>
  </conditionalFormatting>
  <conditionalFormatting sqref="A102:O111">
    <cfRule type="expression" dxfId="849" priority="19">
      <formula>AND($N102 &gt; 0, ISNUMBER($N102))</formula>
    </cfRule>
    <cfRule type="expression" dxfId="848" priority="20">
      <formula>AND($N102 &lt; 0, ISNUMBER($N102))</formula>
    </cfRule>
    <cfRule type="expression" dxfId="847" priority="21">
      <formula>AND($K102 &gt; 0, ISNUMBER($K102))</formula>
    </cfRule>
    <cfRule type="expression" dxfId="846" priority="22">
      <formula>AND($K102 &lt; 0, ISNUMBER($K102))</formula>
    </cfRule>
    <cfRule type="expression" dxfId="845" priority="23">
      <formula>AND($H102 &gt; 0, ISNUMBER($H102))</formula>
    </cfRule>
    <cfRule type="expression" dxfId="844" priority="24">
      <formula>AND($H102 &lt; 0, ISNUMBER($H102))</formula>
    </cfRule>
    <cfRule type="expression" dxfId="843" priority="25">
      <formula>AND($E102 &gt; 0, ISNUMBER($E102))</formula>
    </cfRule>
    <cfRule type="expression" dxfId="842" priority="26">
      <formula>AND($E102 &lt; 0, ISNUMBER($E102))</formula>
    </cfRule>
  </conditionalFormatting>
  <conditionalFormatting sqref="D100:F101 E112:F112">
    <cfRule type="expression" dxfId="841" priority="17">
      <formula>$E$112&gt;0</formula>
    </cfRule>
    <cfRule type="expression" dxfId="840" priority="18">
      <formula>$E$112&lt;0</formula>
    </cfRule>
  </conditionalFormatting>
  <conditionalFormatting sqref="G100:I101 H112:I112">
    <cfRule type="expression" dxfId="839" priority="15">
      <formula>$H$112&gt;0</formula>
    </cfRule>
    <cfRule type="expression" dxfId="838" priority="16">
      <formula>$H$112&lt;0</formula>
    </cfRule>
  </conditionalFormatting>
  <conditionalFormatting sqref="J100:L101 K112:L112">
    <cfRule type="expression" dxfId="837" priority="13">
      <formula>$K$112&gt;0</formula>
    </cfRule>
    <cfRule type="expression" dxfId="836" priority="14">
      <formula>$K$112&lt;0</formula>
    </cfRule>
  </conditionalFormatting>
  <conditionalFormatting sqref="M100:O101 N112:O112">
    <cfRule type="expression" dxfId="835" priority="11">
      <formula>$N$112&gt;0</formula>
    </cfRule>
    <cfRule type="expression" dxfId="834" priority="12">
      <formula>$N$112&lt;0</formula>
    </cfRule>
  </conditionalFormatting>
  <conditionalFormatting sqref="G2:I3">
    <cfRule type="expression" dxfId="83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3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3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3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2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2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2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2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2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2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4C652-F0CA-46BE-8A07-52F68A78B3AA}">
  <sheetPr codeName="Sheet22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44287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-85,974 KRW (-2.87%)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180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-208,600 KRW (-8.69%)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-144,219 KRW (-4.81%)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-214,241 KRW (-7.14%)</v>
      </c>
      <c r="H9" s="273"/>
      <c r="I9" s="274"/>
      <c r="J9" s="1" t="s">
        <v>28</v>
      </c>
      <c r="K9" s="281" t="s">
        <v>217</v>
      </c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-161,915 KRW (-5.40%)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180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179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83" t="s">
        <v>67</v>
      </c>
      <c r="H16" s="184" t="s">
        <v>68</v>
      </c>
      <c r="I16" s="185" t="s">
        <v>70</v>
      </c>
      <c r="J16" s="4" t="s">
        <v>67</v>
      </c>
      <c r="K16" s="4" t="s">
        <v>68</v>
      </c>
      <c r="L16" s="181" t="s">
        <v>70</v>
      </c>
      <c r="M16" s="18" t="s">
        <v>67</v>
      </c>
      <c r="N16" s="4" t="s">
        <v>68</v>
      </c>
      <c r="O16" s="182" t="s">
        <v>70</v>
      </c>
      <c r="Q16" s="265"/>
      <c r="R16" s="266"/>
    </row>
    <row r="17" spans="1:18" ht="17.25" customHeight="1">
      <c r="A17" s="39" t="s">
        <v>189</v>
      </c>
      <c r="B17" s="89">
        <f>IF(NOT(_xlfn.IFNA(VLOOKUP($A17, $A$30:$O$112, 2, FALSE), "")=0), _xlfn.IFNA(VLOOKUP($A17, $A$30:$O$112, 2, FALSE), ""), "")</f>
        <v>8180</v>
      </c>
      <c r="C17" s="22">
        <f>IF(NOT(_xlfn.IFNA(VLOOKUP($A17, $A$30:$O$112, 3, FALSE), "")=0), _xlfn.IFNA(VLOOKUP($A17, $A$30:$O$112, 3, FALSE), ""), "")</f>
        <v>0.7591397849</v>
      </c>
      <c r="D17" s="89">
        <f>IF(NOT(_xlfn.IFNA(VLOOKUP($A17, $A$30:$O$112, 4, FALSE), "")=0), _xlfn.IFNA(VLOOKUP($A17, $A$30:$O$112, 4, FALSE), ""), "")</f>
        <v>9600</v>
      </c>
      <c r="E17" s="22">
        <f>IF(NOT(_xlfn.IFNA(VLOOKUP($A17, $A$30:$O$112, 5, FALSE), "")=0), _xlfn.IFNA(VLOOKUP($A17, $A$30:$O$112, 5, FALSE), ""), "")</f>
        <v>0.17359413202933985</v>
      </c>
      <c r="F17" s="58">
        <f>IF(NOT(_xlfn.IFNA(VLOOKUP($A17, $A$30:$O$112, 6, FALSE), "")=0), _xlfn.IFNA(VLOOKUP($A17, $A$30:$O$112, 6, FALSE), ""), "")</f>
        <v>52078.239608801952</v>
      </c>
      <c r="G17" s="36">
        <f t="shared" ref="G17:G26" si="0">IF(NOT(_xlfn.IFNA(VLOOKUP($A17, $A$30:$O$112, 7, FALSE), "")=0), _xlfn.IFNA(VLOOKUP($A17, $A$30:$O$112, 7, FALSE), ""), "")</f>
        <v>8505</v>
      </c>
      <c r="H17" s="5">
        <f>IF(NOT(_xlfn.IFNA(VLOOKUP($A17, $A$30:$O$112, 8, FALSE), "")=0), _xlfn.IFNA(VLOOKUP($A17, $A$30:$O$112, 8, FALSE), ""), "")</f>
        <v>3.9731051344743279E-2</v>
      </c>
      <c r="I17" s="59">
        <f>IF(NOT(_xlfn.IFNA(VLOOKUP($A17, $A$30:$O$112, 9, FALSE), "")=0), _xlfn.IFNA(VLOOKUP($A17, $A$30:$O$112, 9, FALSE), ""), "")</f>
        <v>11919.315403422983</v>
      </c>
      <c r="J17" s="89">
        <f>IF(NOT(_xlfn.IFNA(VLOOKUP($A17, $A$30:$O$112, 10, FALSE), "")=0), _xlfn.IFNA(VLOOKUP($A17, $A$30:$O$112, 10, FALSE), ""), "")</f>
        <v>8075</v>
      </c>
      <c r="K17" s="22">
        <f>IF(NOT(_xlfn.IFNA(VLOOKUP($A17, $A$30:$O$112, 11, FALSE), "")=0), _xlfn.IFNA(VLOOKUP($A17, $A$30:$O$112, 11, FALSE), ""), "")</f>
        <v>-1.2836185819070905E-2</v>
      </c>
      <c r="L17" s="58">
        <f>IF(NOT(_xlfn.IFNA(VLOOKUP($A17, $A$30:$O$112, 12, FALSE), "")=0), _xlfn.IFNA(VLOOKUP($A17, $A$30:$O$112, 12, FALSE), ""), "")</f>
        <v>-3850.8557457212714</v>
      </c>
      <c r="M17" s="89">
        <f>IF(NOT(_xlfn.IFNA(VLOOKUP($A17, $A$30:$O$112, 13, FALSE), "")=0), _xlfn.IFNA(VLOOKUP($A17, $A$30:$O$112, 13, FALSE), ""), "")</f>
        <v>7170</v>
      </c>
      <c r="N17" s="22">
        <f>IF(NOT(_xlfn.IFNA(VLOOKUP($A17, $A$30:$O$112, 14, FALSE), "")=0), _xlfn.IFNA(VLOOKUP($A17, $A$30:$O$112, 14, FALSE), ""), "")</f>
        <v>-0.1234718826405868</v>
      </c>
      <c r="O17" s="43">
        <f>IF(NOT(_xlfn.IFNA(VLOOKUP($A17, $A$30:$O$112, 15, FALSE), "")=0), _xlfn.IFNA(VLOOKUP($A17, $A$30:$O$112, 15, FALSE), ""), "")</f>
        <v>-37041.564792176039</v>
      </c>
      <c r="Q17" s="263"/>
      <c r="R17" s="264"/>
    </row>
    <row r="18" spans="1:18" ht="17.25" customHeight="1">
      <c r="A18" s="40" t="s">
        <v>97</v>
      </c>
      <c r="B18" s="36">
        <f t="shared" ref="B18:B26" si="1">IF(NOT(_xlfn.IFNA(VLOOKUP($A18, $A$30:$O$112, 2, FALSE), "")=0), _xlfn.IFNA(VLOOKUP($A18, $A$30:$O$112, 2, FALSE), ""), "")</f>
        <v>10070</v>
      </c>
      <c r="C18" s="5">
        <f t="shared" ref="C18:C26" si="2">IF(NOT(_xlfn.IFNA(VLOOKUP($A18, $A$30:$O$112, 3, FALSE), "")=0), _xlfn.IFNA(VLOOKUP($A18, $A$30:$O$112, 3, FALSE), ""), "")</f>
        <v>0.21765417170000001</v>
      </c>
      <c r="D18" s="36">
        <f t="shared" ref="D18:D26" si="3">IF(NOT(_xlfn.IFNA(VLOOKUP($A18, $A$30:$O$112, 4, FALSE), "")=0), _xlfn.IFNA(VLOOKUP($A18, $A$30:$O$112, 4, FALSE), ""), "")</f>
        <v>7465</v>
      </c>
      <c r="E18" s="5">
        <f t="shared" ref="E18:E26" si="4">IF(NOT(_xlfn.IFNA(VLOOKUP($A18, $A$30:$O$112, 5, FALSE), "")=0), _xlfn.IFNA(VLOOKUP($A18, $A$30:$O$112, 5, FALSE), ""), "")</f>
        <v>-0.2586891757696127</v>
      </c>
      <c r="F18" s="59">
        <f t="shared" ref="F18:F26" si="5">IF(NOT(_xlfn.IFNA(VLOOKUP($A18, $A$30:$O$112, 6, FALSE), "")=0), _xlfn.IFNA(VLOOKUP($A18, $A$30:$O$112, 6, FALSE), ""), "")</f>
        <v>-77606.752730883803</v>
      </c>
      <c r="G18" s="36">
        <f t="shared" si="0"/>
        <v>7890</v>
      </c>
      <c r="H18" s="5">
        <f t="shared" ref="H18:H26" si="6">IF(NOT(_xlfn.IFNA(VLOOKUP($A18, $A$30:$O$112, 8, FALSE), "")=0), _xlfn.IFNA(VLOOKUP($A18, $A$30:$O$112, 8, FALSE), ""), "")</f>
        <v>-0.21648460774577954</v>
      </c>
      <c r="I18" s="59">
        <f t="shared" ref="I18:I26" si="7">IF(NOT(_xlfn.IFNA(VLOOKUP($A18, $A$30:$O$112, 9, FALSE), "")=0), _xlfn.IFNA(VLOOKUP($A18, $A$30:$O$112, 9, FALSE), ""), "")</f>
        <v>-64945.382323733866</v>
      </c>
      <c r="J18" s="36">
        <f t="shared" ref="J18:J26" si="8">IF(NOT(_xlfn.IFNA(VLOOKUP($A18, $A$30:$O$112, 10, FALSE), "")=0), _xlfn.IFNA(VLOOKUP($A18, $A$30:$O$112, 10, FALSE), ""), "")</f>
        <v>8965</v>
      </c>
      <c r="K18" s="5">
        <f t="shared" ref="K18:K26" si="9">IF(NOT(_xlfn.IFNA(VLOOKUP($A18, $A$30:$O$112, 11, FALSE), "")=0), _xlfn.IFNA(VLOOKUP($A18, $A$30:$O$112, 11, FALSE), ""), "")</f>
        <v>-0.10973187686196624</v>
      </c>
      <c r="L18" s="59">
        <f t="shared" ref="L18:L26" si="10">IF(NOT(_xlfn.IFNA(VLOOKUP($A18, $A$30:$O$112, 12, FALSE), "")=0), _xlfn.IFNA(VLOOKUP($A18, $A$30:$O$112, 12, FALSE), ""), "")</f>
        <v>-32919.563058589869</v>
      </c>
      <c r="M18" s="36">
        <f t="shared" ref="M18:M26" si="11">IF(NOT(_xlfn.IFNA(VLOOKUP($A18, $A$30:$O$112, 13, FALSE), "")=0), _xlfn.IFNA(VLOOKUP($A18, $A$30:$O$112, 13, FALSE), ""), "")</f>
        <v>8185</v>
      </c>
      <c r="N18" s="5">
        <f t="shared" ref="N18:N26" si="12">IF(NOT(_xlfn.IFNA(VLOOKUP($A18, $A$30:$O$112, 14, FALSE), "")=0), _xlfn.IFNA(VLOOKUP($A18, $A$30:$O$112, 14, FALSE), ""), "")</f>
        <v>-0.1871896722939424</v>
      </c>
      <c r="O18" s="44">
        <f t="shared" ref="O18:O26" si="13">IF(NOT(_xlfn.IFNA(VLOOKUP($A18, $A$30:$O$112, 15, FALSE), "")=0), _xlfn.IFNA(VLOOKUP($A18, $A$30:$O$112, 15, FALSE), ""), "")</f>
        <v>-56156.901688182719</v>
      </c>
      <c r="Q18" s="263"/>
      <c r="R18" s="264"/>
    </row>
    <row r="19" spans="1:18" ht="17.25" customHeight="1">
      <c r="A19" s="40" t="s">
        <v>190</v>
      </c>
      <c r="B19" s="36">
        <f t="shared" si="1"/>
        <v>10830</v>
      </c>
      <c r="C19" s="5">
        <f t="shared" si="2"/>
        <v>0.19933554819999999</v>
      </c>
      <c r="D19" s="36">
        <f t="shared" si="3"/>
        <v>12560</v>
      </c>
      <c r="E19" s="5">
        <f t="shared" si="4"/>
        <v>0.15974145891043398</v>
      </c>
      <c r="F19" s="59">
        <f t="shared" si="5"/>
        <v>47922.437673130196</v>
      </c>
      <c r="G19" s="36">
        <f t="shared" si="0"/>
        <v>12240</v>
      </c>
      <c r="H19" s="5">
        <f t="shared" si="6"/>
        <v>0.13019390581717452</v>
      </c>
      <c r="I19" s="59">
        <f t="shared" si="7"/>
        <v>39058.171745152358</v>
      </c>
      <c r="J19" s="36">
        <f t="shared" si="8"/>
        <v>11960</v>
      </c>
      <c r="K19" s="5">
        <f t="shared" si="9"/>
        <v>0.10433979686057249</v>
      </c>
      <c r="L19" s="59">
        <f t="shared" si="10"/>
        <v>31301.939058171745</v>
      </c>
      <c r="M19" s="36">
        <f t="shared" si="11"/>
        <v>11790</v>
      </c>
      <c r="N19" s="5">
        <f t="shared" si="12"/>
        <v>8.8642659279778394E-2</v>
      </c>
      <c r="O19" s="44">
        <f t="shared" si="13"/>
        <v>26592.797783933518</v>
      </c>
      <c r="Q19" s="263"/>
      <c r="R19" s="264"/>
    </row>
    <row r="20" spans="1:18" ht="17.25" customHeight="1">
      <c r="A20" s="40" t="s">
        <v>191</v>
      </c>
      <c r="B20" s="36">
        <f t="shared" si="1"/>
        <v>3040</v>
      </c>
      <c r="C20" s="5">
        <f t="shared" si="2"/>
        <v>0.13221601490000001</v>
      </c>
      <c r="D20" s="36">
        <f t="shared" si="3"/>
        <v>3235</v>
      </c>
      <c r="E20" s="5">
        <f t="shared" si="4"/>
        <v>6.4144736842105268E-2</v>
      </c>
      <c r="F20" s="59">
        <f t="shared" si="5"/>
        <v>19243.42105263158</v>
      </c>
      <c r="G20" s="36">
        <f t="shared" si="0"/>
        <v>3110</v>
      </c>
      <c r="H20" s="5">
        <f t="shared" si="6"/>
        <v>2.3026315789473683E-2</v>
      </c>
      <c r="I20" s="59">
        <f t="shared" si="7"/>
        <v>6907.894736842105</v>
      </c>
      <c r="J20" s="36">
        <f t="shared" si="8"/>
        <v>3015</v>
      </c>
      <c r="K20" s="5">
        <f t="shared" si="9"/>
        <v>-8.2236842105263153E-3</v>
      </c>
      <c r="L20" s="59">
        <f t="shared" si="10"/>
        <v>-2467.1052631578946</v>
      </c>
      <c r="M20" s="36">
        <f t="shared" si="11"/>
        <v>2985</v>
      </c>
      <c r="N20" s="5">
        <f t="shared" si="12"/>
        <v>-1.8092105263157895E-2</v>
      </c>
      <c r="O20" s="44">
        <f t="shared" si="13"/>
        <v>-5427.6315789473683</v>
      </c>
      <c r="Q20" s="263"/>
      <c r="R20" s="264"/>
    </row>
    <row r="21" spans="1:18" ht="17.25" customHeight="1">
      <c r="A21" s="41" t="s">
        <v>106</v>
      </c>
      <c r="B21" s="37">
        <f t="shared" si="1"/>
        <v>5070</v>
      </c>
      <c r="C21" s="24">
        <f t="shared" si="2"/>
        <v>8.2177161200000001E-2</v>
      </c>
      <c r="D21" s="37">
        <f t="shared" si="3"/>
        <v>3855</v>
      </c>
      <c r="E21" s="24">
        <f t="shared" si="4"/>
        <v>-0.23964497041420119</v>
      </c>
      <c r="F21" s="60">
        <f t="shared" si="5"/>
        <v>-71893.491124260356</v>
      </c>
      <c r="G21" s="37">
        <f t="shared" si="0"/>
        <v>4075</v>
      </c>
      <c r="H21" s="24">
        <f t="shared" si="6"/>
        <v>-0.19625246548323472</v>
      </c>
      <c r="I21" s="60">
        <f t="shared" si="7"/>
        <v>-58875.739644970417</v>
      </c>
      <c r="J21" s="37">
        <f t="shared" si="8"/>
        <v>4640</v>
      </c>
      <c r="K21" s="24">
        <f t="shared" si="9"/>
        <v>-8.4812623274161739E-2</v>
      </c>
      <c r="L21" s="60">
        <f t="shared" si="10"/>
        <v>-25443.786982248523</v>
      </c>
      <c r="M21" s="37">
        <f t="shared" si="11"/>
        <v>4400</v>
      </c>
      <c r="N21" s="24">
        <f t="shared" si="12"/>
        <v>-0.13214990138067062</v>
      </c>
      <c r="O21" s="62">
        <f t="shared" si="13"/>
        <v>-39644.970414201183</v>
      </c>
      <c r="Q21" s="263"/>
      <c r="R21" s="264"/>
    </row>
    <row r="22" spans="1:18" ht="17.25" customHeight="1">
      <c r="A22" s="40" t="s">
        <v>94</v>
      </c>
      <c r="B22" s="36">
        <f t="shared" si="1"/>
        <v>467</v>
      </c>
      <c r="C22" s="5">
        <f t="shared" si="2"/>
        <v>7.60368664E-2</v>
      </c>
      <c r="D22" s="36">
        <f t="shared" si="3"/>
        <v>510</v>
      </c>
      <c r="E22" s="5">
        <f t="shared" si="4"/>
        <v>9.2077087794432549E-2</v>
      </c>
      <c r="F22" s="59">
        <f t="shared" si="5"/>
        <v>27623.126338329766</v>
      </c>
      <c r="G22" s="36">
        <f t="shared" si="0"/>
        <v>482</v>
      </c>
      <c r="H22" s="5">
        <f t="shared" si="6"/>
        <v>3.2119914346895075E-2</v>
      </c>
      <c r="I22" s="59">
        <f t="shared" si="7"/>
        <v>9635.9743040685225</v>
      </c>
      <c r="J22" s="36">
        <f t="shared" si="8"/>
        <v>481</v>
      </c>
      <c r="K22" s="5">
        <f t="shared" si="9"/>
        <v>2.9978586723768737E-2</v>
      </c>
      <c r="L22" s="59">
        <f t="shared" si="10"/>
        <v>8993.576017130621</v>
      </c>
      <c r="M22" s="36">
        <f t="shared" si="11"/>
        <v>463</v>
      </c>
      <c r="N22" s="5">
        <f t="shared" si="12"/>
        <v>-8.5653104925053538E-3</v>
      </c>
      <c r="O22" s="44">
        <f t="shared" si="13"/>
        <v>-2569.593147751606</v>
      </c>
      <c r="Q22" s="263"/>
      <c r="R22" s="264"/>
    </row>
    <row r="23" spans="1:18" ht="17.25" customHeight="1">
      <c r="A23" s="40" t="s">
        <v>209</v>
      </c>
      <c r="B23" s="36">
        <f t="shared" si="1"/>
        <v>5225</v>
      </c>
      <c r="C23" s="5">
        <f t="shared" si="2"/>
        <v>6.9600818800000006E-2</v>
      </c>
      <c r="D23" s="36">
        <f t="shared" si="3"/>
        <v>4045</v>
      </c>
      <c r="E23" s="5">
        <f t="shared" si="4"/>
        <v>-0.22583732057416267</v>
      </c>
      <c r="F23" s="59">
        <f t="shared" si="5"/>
        <v>-67751.196172248805</v>
      </c>
      <c r="G23" s="36">
        <f t="shared" si="0"/>
        <v>4425</v>
      </c>
      <c r="H23" s="5">
        <f t="shared" si="6"/>
        <v>-0.15311004784688995</v>
      </c>
      <c r="I23" s="59">
        <f t="shared" si="7"/>
        <v>-45933.014354066981</v>
      </c>
      <c r="J23" s="36">
        <f t="shared" si="8"/>
        <v>5065</v>
      </c>
      <c r="K23" s="5">
        <f t="shared" si="9"/>
        <v>-3.0622009569377991E-2</v>
      </c>
      <c r="L23" s="59">
        <f t="shared" si="10"/>
        <v>-9186.6028708133981</v>
      </c>
      <c r="M23" s="36">
        <f t="shared" si="11"/>
        <v>4650</v>
      </c>
      <c r="N23" s="5">
        <f t="shared" si="12"/>
        <v>-0.11004784688995216</v>
      </c>
      <c r="O23" s="44">
        <f t="shared" si="13"/>
        <v>-33014.354066985645</v>
      </c>
      <c r="Q23" s="263"/>
      <c r="R23" s="264"/>
    </row>
    <row r="24" spans="1:18" ht="17.25" customHeight="1">
      <c r="A24" s="40" t="s">
        <v>121</v>
      </c>
      <c r="B24" s="36">
        <f t="shared" si="1"/>
        <v>316</v>
      </c>
      <c r="C24" s="5">
        <f t="shared" si="2"/>
        <v>5.3333333300000001E-2</v>
      </c>
      <c r="D24" s="36">
        <f t="shared" si="3"/>
        <v>276</v>
      </c>
      <c r="E24" s="5">
        <f t="shared" si="4"/>
        <v>-0.12658227848101267</v>
      </c>
      <c r="F24" s="59">
        <f t="shared" si="5"/>
        <v>-37974.6835443038</v>
      </c>
      <c r="G24" s="36">
        <f t="shared" si="0"/>
        <v>287</v>
      </c>
      <c r="H24" s="5">
        <f t="shared" si="6"/>
        <v>-9.1772151898734181E-2</v>
      </c>
      <c r="I24" s="59">
        <f t="shared" si="7"/>
        <v>-27531.645569620254</v>
      </c>
      <c r="J24" s="36">
        <f t="shared" si="8"/>
        <v>303</v>
      </c>
      <c r="K24" s="5">
        <f t="shared" si="9"/>
        <v>-4.1139240506329111E-2</v>
      </c>
      <c r="L24" s="59">
        <f t="shared" si="10"/>
        <v>-12341.772151898733</v>
      </c>
      <c r="M24" s="36">
        <f t="shared" si="11"/>
        <v>325</v>
      </c>
      <c r="N24" s="5">
        <f t="shared" si="12"/>
        <v>2.8481012658227847E-2</v>
      </c>
      <c r="O24" s="44">
        <f t="shared" si="13"/>
        <v>8544.3037974683539</v>
      </c>
      <c r="Q24" s="263"/>
      <c r="R24" s="264"/>
    </row>
    <row r="25" spans="1:18" ht="17.25" customHeight="1">
      <c r="A25" s="40" t="s">
        <v>188</v>
      </c>
      <c r="B25" s="36">
        <f t="shared" si="1"/>
        <v>45510</v>
      </c>
      <c r="C25" s="5">
        <f t="shared" si="2"/>
        <v>4.3567989000000001E-2</v>
      </c>
      <c r="D25" s="36">
        <f t="shared" si="3"/>
        <v>46000</v>
      </c>
      <c r="E25" s="5">
        <f t="shared" si="4"/>
        <v>1.0766864425401011E-2</v>
      </c>
      <c r="F25" s="59">
        <f t="shared" si="5"/>
        <v>3230.0593276203031</v>
      </c>
      <c r="G25" s="36">
        <f t="shared" si="0"/>
        <v>45300</v>
      </c>
      <c r="H25" s="5">
        <f t="shared" si="6"/>
        <v>-4.6143704680290049E-3</v>
      </c>
      <c r="I25" s="59">
        <f t="shared" si="7"/>
        <v>-1384.3111404087015</v>
      </c>
      <c r="J25" s="36">
        <f t="shared" si="8"/>
        <v>45260</v>
      </c>
      <c r="K25" s="5">
        <f t="shared" si="9"/>
        <v>-5.4932981762250057E-3</v>
      </c>
      <c r="L25" s="59">
        <f t="shared" si="10"/>
        <v>-1647.9894528675018</v>
      </c>
      <c r="M25" s="36">
        <f t="shared" si="11"/>
        <v>45540</v>
      </c>
      <c r="N25" s="5">
        <f t="shared" si="12"/>
        <v>6.5919578114700061E-4</v>
      </c>
      <c r="O25" s="44">
        <f t="shared" si="13"/>
        <v>197.75873434410019</v>
      </c>
      <c r="Q25" s="265"/>
      <c r="R25" s="266"/>
    </row>
    <row r="26" spans="1:18" ht="17.25" customHeight="1" thickBot="1">
      <c r="A26" s="42" t="s">
        <v>136</v>
      </c>
      <c r="B26" s="38">
        <f t="shared" si="1"/>
        <v>436</v>
      </c>
      <c r="C26" s="16">
        <f t="shared" si="2"/>
        <v>3.8095238099999998E-2</v>
      </c>
      <c r="D26" s="38">
        <f t="shared" si="3"/>
        <v>358</v>
      </c>
      <c r="E26" s="16">
        <f t="shared" si="4"/>
        <v>-0.17889908256880735</v>
      </c>
      <c r="F26" s="61">
        <f t="shared" si="5"/>
        <v>-53669.724770642206</v>
      </c>
      <c r="G26" s="38">
        <f t="shared" si="0"/>
        <v>394</v>
      </c>
      <c r="H26" s="16">
        <f t="shared" si="6"/>
        <v>-9.6330275229357804E-2</v>
      </c>
      <c r="I26" s="61">
        <f t="shared" si="7"/>
        <v>-28899.082568807342</v>
      </c>
      <c r="J26" s="38">
        <f t="shared" si="8"/>
        <v>422</v>
      </c>
      <c r="K26" s="16">
        <f t="shared" si="9"/>
        <v>-3.2110091743119268E-2</v>
      </c>
      <c r="L26" s="61">
        <f t="shared" si="10"/>
        <v>-9633.0275229357812</v>
      </c>
      <c r="M26" s="38">
        <f t="shared" si="11"/>
        <v>402</v>
      </c>
      <c r="N26" s="16">
        <f t="shared" si="12"/>
        <v>-7.7981651376146793E-2</v>
      </c>
      <c r="O26" s="45">
        <f t="shared" si="13"/>
        <v>-23394.495412844037</v>
      </c>
      <c r="Q26" s="265"/>
      <c r="R26" s="266"/>
    </row>
    <row r="27" spans="1:18" ht="17.25" customHeight="1" thickBot="1">
      <c r="A27" s="57" t="s">
        <v>32</v>
      </c>
      <c r="B27" s="241">
        <v>300000</v>
      </c>
      <c r="C27" s="242"/>
      <c r="D27" s="57" t="s">
        <v>82</v>
      </c>
      <c r="E27" s="46">
        <f>IF(COUNT(E17:E26), SUM(E17:E26) / COUNT(E17:E26), 0)</f>
        <v>-5.2932854780608385E-2</v>
      </c>
      <c r="F27" s="47">
        <f>SUM(F17:F26)</f>
        <v>-158798.56434182517</v>
      </c>
      <c r="G27" s="57" t="s">
        <v>82</v>
      </c>
      <c r="H27" s="46">
        <f>IF(COUNT(H17:H26), SUM(H17:H26) / COUNT(H17:H26), 0)</f>
        <v>-5.3349273137373865E-2</v>
      </c>
      <c r="I27" s="47">
        <f>SUM(I17:I26)</f>
        <v>-160047.81941212161</v>
      </c>
      <c r="J27" s="57" t="s">
        <v>82</v>
      </c>
      <c r="K27" s="46">
        <f>IF(COUNT(K17:K26), SUM(K17:K26) / COUNT(K17:K26), 0)</f>
        <v>-1.9065062657643538E-2</v>
      </c>
      <c r="L27" s="47">
        <f>SUM(L17:L26)</f>
        <v>-57195.187972930602</v>
      </c>
      <c r="M27" s="57" t="s">
        <v>82</v>
      </c>
      <c r="N27" s="46">
        <f>IF(COUNT(N17:N26), SUM(N17:N26) / COUNT(N17:N26), 0)</f>
        <v>-5.3971550261780889E-2</v>
      </c>
      <c r="O27" s="47">
        <f>SUM(O17:O26)</f>
        <v>-161914.65078534264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179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1" t="s">
        <v>70</v>
      </c>
      <c r="M33" s="18" t="s">
        <v>67</v>
      </c>
      <c r="N33" s="4" t="s">
        <v>68</v>
      </c>
      <c r="O33" s="182" t="s">
        <v>70</v>
      </c>
      <c r="Q33" s="237"/>
      <c r="R33" s="238"/>
    </row>
    <row r="34" spans="1:18" ht="17.25" customHeight="1">
      <c r="A34" s="9" t="s">
        <v>103</v>
      </c>
      <c r="B34" s="31">
        <v>97</v>
      </c>
      <c r="C34" s="22">
        <v>-3.9603960399999999E-2</v>
      </c>
      <c r="D34" s="89">
        <v>81</v>
      </c>
      <c r="E34" s="22">
        <f>IF(ISNUMBER(D34), (D34 - $B34) / $B34, "")</f>
        <v>-0.16494845360824742</v>
      </c>
      <c r="F34" s="43">
        <f>IF(ISNUMBER(D34), $B44 * E34, "")</f>
        <v>-49484.536082474224</v>
      </c>
      <c r="G34" s="89">
        <v>85.7</v>
      </c>
      <c r="H34" s="22">
        <f>IF(ISNUMBER(G34), (G34 - $B34) / $B34, "")</f>
        <v>-0.11649484536082472</v>
      </c>
      <c r="I34" s="43">
        <f>IF(ISNUMBER(G34), $B44 * H34, "")</f>
        <v>-34948.453608247415</v>
      </c>
      <c r="J34" s="89">
        <v>93.6</v>
      </c>
      <c r="K34" s="22">
        <f>IF(ISNUMBER(J34), (J34 - $B34) / $B34, "")</f>
        <v>-3.5051546391752633E-2</v>
      </c>
      <c r="L34" s="43">
        <f>IF(ISNUMBER(J34), $B44 * K34, "")</f>
        <v>-10515.463917525791</v>
      </c>
      <c r="M34" s="89">
        <v>92.3</v>
      </c>
      <c r="N34" s="22">
        <f>IF(ISNUMBER(M34), (M34 - $B34) / $B34, "")</f>
        <v>-4.8453608247422709E-2</v>
      </c>
      <c r="O34" s="43">
        <f>IF(ISNUMBER(M34), $B44 * N34, "")</f>
        <v>-14536.082474226812</v>
      </c>
      <c r="Q34" s="235"/>
      <c r="R34" s="236"/>
    </row>
    <row r="35" spans="1:18" ht="17.25" customHeight="1">
      <c r="A35" s="11" t="s">
        <v>107</v>
      </c>
      <c r="B35" s="32">
        <v>35.6</v>
      </c>
      <c r="C35" s="5">
        <v>-6.3157894699999995E-2</v>
      </c>
      <c r="D35" s="36">
        <v>28.9</v>
      </c>
      <c r="E35" s="5">
        <f t="shared" ref="E35:E43" si="14">IF(ISNUMBER(D35), (D35 - $B35) / $B35, "")</f>
        <v>-0.18820224719101131</v>
      </c>
      <c r="F35" s="44">
        <f>IF(ISNUMBER(D35), $B44 * E35, "")</f>
        <v>-56460.674157303394</v>
      </c>
      <c r="G35" s="36">
        <v>30.8</v>
      </c>
      <c r="H35" s="5">
        <f t="shared" ref="H35:H43" si="15">IF(ISNUMBER(G35), (G35 - $B35) / $B35, "")</f>
        <v>-0.13483146067415733</v>
      </c>
      <c r="I35" s="44">
        <f>IF(ISNUMBER(G35), $B44 * H35, "")</f>
        <v>-40449.438202247198</v>
      </c>
      <c r="J35" s="36">
        <v>32.6</v>
      </c>
      <c r="K35" s="5">
        <f t="shared" ref="K35:K43" si="16">IF(ISNUMBER(J35), (J35 - $B35) / $B35, "")</f>
        <v>-8.4269662921348312E-2</v>
      </c>
      <c r="L35" s="44">
        <f>IF(ISNUMBER(J35), $B44 * K35, "")</f>
        <v>-25280.898876404495</v>
      </c>
      <c r="M35" s="36">
        <v>31.9</v>
      </c>
      <c r="N35" s="5">
        <f t="shared" ref="N35:N43" si="17">IF(ISNUMBER(M35), (M35 - $B35) / $B35, "")</f>
        <v>-0.10393258426966299</v>
      </c>
      <c r="O35" s="44">
        <f>IF(ISNUMBER(M35), $B44 * N35, "")</f>
        <v>-31179.775280898899</v>
      </c>
      <c r="Q35" s="235"/>
      <c r="R35" s="236"/>
    </row>
    <row r="36" spans="1:18" ht="17.25" customHeight="1">
      <c r="A36" s="11" t="s">
        <v>142</v>
      </c>
      <c r="B36" s="32">
        <v>10.1</v>
      </c>
      <c r="C36" s="5">
        <v>-7.3394495399999995E-2</v>
      </c>
      <c r="D36" s="36">
        <v>9.5299999999999994</v>
      </c>
      <c r="E36" s="5">
        <f t="shared" si="14"/>
        <v>-5.6435643564356465E-2</v>
      </c>
      <c r="F36" s="44">
        <f>IF(ISNUMBER(D36), $B44 * E36, "")</f>
        <v>-16930.693069306941</v>
      </c>
      <c r="G36" s="36">
        <v>10</v>
      </c>
      <c r="H36" s="5">
        <f t="shared" si="15"/>
        <v>-9.9009900990098664E-3</v>
      </c>
      <c r="I36" s="44">
        <f>IF(ISNUMBER(G36), $B44 * H36, "")</f>
        <v>-2970.2970297029601</v>
      </c>
      <c r="J36" s="36">
        <v>10</v>
      </c>
      <c r="K36" s="5">
        <f t="shared" si="16"/>
        <v>-9.9009900990098664E-3</v>
      </c>
      <c r="L36" s="44">
        <f>IF(ISNUMBER(J36), $B44 * K36, "")</f>
        <v>-2970.2970297029601</v>
      </c>
      <c r="M36" s="36">
        <v>9.94</v>
      </c>
      <c r="N36" s="5">
        <f t="shared" si="17"/>
        <v>-1.5841584158415856E-2</v>
      </c>
      <c r="O36" s="44">
        <f>IF(ISNUMBER(M36), $B44 * N36, "")</f>
        <v>-4752.4752475247569</v>
      </c>
      <c r="Q36" s="235"/>
      <c r="R36" s="236"/>
    </row>
    <row r="37" spans="1:18" ht="17.25" customHeight="1">
      <c r="A37" s="11" t="s">
        <v>132</v>
      </c>
      <c r="B37" s="32">
        <v>22.2</v>
      </c>
      <c r="C37" s="5">
        <v>-7.8838174299999994E-2</v>
      </c>
      <c r="D37" s="36">
        <v>18.3</v>
      </c>
      <c r="E37" s="5">
        <f t="shared" si="14"/>
        <v>-0.17567567567567563</v>
      </c>
      <c r="F37" s="44">
        <f>IF(ISNUMBER(D37), $B44 * E37, "")</f>
        <v>-52702.702702702692</v>
      </c>
      <c r="G37" s="36">
        <v>19.600000000000001</v>
      </c>
      <c r="H37" s="5">
        <f t="shared" si="15"/>
        <v>-0.11711711711711703</v>
      </c>
      <c r="I37" s="44">
        <f>IF(ISNUMBER(G37), $B44 * H37, "")</f>
        <v>-35135.135135135111</v>
      </c>
      <c r="J37" s="36">
        <v>20.7</v>
      </c>
      <c r="K37" s="5">
        <f t="shared" si="16"/>
        <v>-6.7567567567567571E-2</v>
      </c>
      <c r="L37" s="44">
        <f>IF(ISNUMBER(J37), $B44 * K37, "")</f>
        <v>-20270.27027027027</v>
      </c>
      <c r="M37" s="36">
        <v>21</v>
      </c>
      <c r="N37" s="5">
        <f t="shared" si="17"/>
        <v>-5.4054054054054022E-2</v>
      </c>
      <c r="O37" s="44">
        <f>IF(ISNUMBER(M37), $B44 * N37, "")</f>
        <v>-16216.216216216208</v>
      </c>
      <c r="Q37" s="235"/>
      <c r="R37" s="236"/>
    </row>
    <row r="38" spans="1:18" ht="17.25" customHeight="1">
      <c r="A38" s="8" t="s">
        <v>100</v>
      </c>
      <c r="B38" s="33">
        <v>31.6</v>
      </c>
      <c r="C38" s="24">
        <v>-8.4057970999999995E-2</v>
      </c>
      <c r="D38" s="37">
        <v>25.5</v>
      </c>
      <c r="E38" s="24">
        <f t="shared" si="14"/>
        <v>-0.19303797468354433</v>
      </c>
      <c r="F38" s="44">
        <f>IF(ISNUMBER(D38), $B44 * E38, "")</f>
        <v>-57911.3924050633</v>
      </c>
      <c r="G38" s="37">
        <v>27</v>
      </c>
      <c r="H38" s="24">
        <f t="shared" si="15"/>
        <v>-0.14556962025316458</v>
      </c>
      <c r="I38" s="44">
        <f>IF(ISNUMBER(G38), $B44 * H38, "")</f>
        <v>-43670.886075949376</v>
      </c>
      <c r="J38" s="37">
        <v>29.5</v>
      </c>
      <c r="K38" s="24">
        <f t="shared" si="16"/>
        <v>-6.6455696202531694E-2</v>
      </c>
      <c r="L38" s="44">
        <f>IF(ISNUMBER(J38), $B44 * K38, "")</f>
        <v>-19936.708860759507</v>
      </c>
      <c r="M38" s="37">
        <v>28.8</v>
      </c>
      <c r="N38" s="24">
        <f t="shared" si="17"/>
        <v>-8.8607594936708875E-2</v>
      </c>
      <c r="O38" s="44">
        <f>IF(ISNUMBER(M38), $B44 * N38, "")</f>
        <v>-26582.278481012661</v>
      </c>
      <c r="Q38" s="235"/>
      <c r="R38" s="236"/>
    </row>
    <row r="39" spans="1:18" ht="17.25" customHeight="1">
      <c r="A39" s="11" t="s">
        <v>127</v>
      </c>
      <c r="B39" s="32">
        <v>89.4</v>
      </c>
      <c r="C39" s="5">
        <v>-8.5889570600000006E-2</v>
      </c>
      <c r="D39" s="36">
        <v>92.4</v>
      </c>
      <c r="E39" s="5">
        <f t="shared" si="14"/>
        <v>3.3557046979865772E-2</v>
      </c>
      <c r="F39" s="48">
        <f>IF(ISNUMBER(D39), $B44 * E39, "")</f>
        <v>10067.114093959732</v>
      </c>
      <c r="G39" s="36">
        <v>101</v>
      </c>
      <c r="H39" s="5">
        <f t="shared" si="15"/>
        <v>0.12975391498881425</v>
      </c>
      <c r="I39" s="48">
        <f>IF(ISNUMBER(G39), $B44 * H39, "")</f>
        <v>38926.174496644278</v>
      </c>
      <c r="J39" s="36">
        <v>145</v>
      </c>
      <c r="K39" s="5">
        <f t="shared" si="16"/>
        <v>0.62192393736017881</v>
      </c>
      <c r="L39" s="48">
        <f>IF(ISNUMBER(J39), $B44 * K39, "")</f>
        <v>186577.18120805363</v>
      </c>
      <c r="M39" s="36">
        <v>117</v>
      </c>
      <c r="N39" s="5">
        <f t="shared" si="17"/>
        <v>0.30872483221476504</v>
      </c>
      <c r="O39" s="48">
        <f>IF(ISNUMBER(M39), $B44 * N39, "")</f>
        <v>92617.449664429514</v>
      </c>
      <c r="Q39" s="235"/>
      <c r="R39" s="236"/>
    </row>
    <row r="40" spans="1:18" ht="17.25" customHeight="1">
      <c r="A40" s="11" t="s">
        <v>145</v>
      </c>
      <c r="B40" s="32">
        <v>81.7</v>
      </c>
      <c r="C40" s="5">
        <v>-8.6129753899999995E-2</v>
      </c>
      <c r="D40" s="36">
        <v>67.8</v>
      </c>
      <c r="E40" s="5">
        <f t="shared" si="14"/>
        <v>-0.17013463892288869</v>
      </c>
      <c r="F40" s="44">
        <f>IF(ISNUMBER(D40), $B44 * E40, "")</f>
        <v>-51040.391676866609</v>
      </c>
      <c r="G40" s="36">
        <v>70.900000000000006</v>
      </c>
      <c r="H40" s="5">
        <f t="shared" si="15"/>
        <v>-0.13219094247246019</v>
      </c>
      <c r="I40" s="44">
        <f>IF(ISNUMBER(G40), $B44 * H40, "")</f>
        <v>-39657.282741738054</v>
      </c>
      <c r="J40" s="36">
        <v>79.7</v>
      </c>
      <c r="K40" s="5">
        <f t="shared" si="16"/>
        <v>-2.4479804161566705E-2</v>
      </c>
      <c r="L40" s="44">
        <f>IF(ISNUMBER(J40), $B44 * K40, "")</f>
        <v>-7343.9412484700115</v>
      </c>
      <c r="M40" s="36">
        <v>79.3</v>
      </c>
      <c r="N40" s="5">
        <f t="shared" si="17"/>
        <v>-2.9375764993880119E-2</v>
      </c>
      <c r="O40" s="44">
        <f>IF(ISNUMBER(M40), $B44 * N40, "")</f>
        <v>-8812.7294981640352</v>
      </c>
      <c r="Q40" s="235"/>
      <c r="R40" s="236"/>
    </row>
    <row r="41" spans="1:18" ht="17.25" customHeight="1">
      <c r="A41" s="11" t="s">
        <v>135</v>
      </c>
      <c r="B41" s="32">
        <v>24.6</v>
      </c>
      <c r="C41" s="5">
        <v>-8.8888888900000004E-2</v>
      </c>
      <c r="D41" s="36">
        <v>20.7</v>
      </c>
      <c r="E41" s="5">
        <f t="shared" si="14"/>
        <v>-0.15853658536585374</v>
      </c>
      <c r="F41" s="44">
        <f>IF(ISNUMBER(D41), $B44 * E41, "")</f>
        <v>-47560.975609756126</v>
      </c>
      <c r="G41" s="36">
        <v>21.7</v>
      </c>
      <c r="H41" s="5">
        <f t="shared" si="15"/>
        <v>-0.1178861788617887</v>
      </c>
      <c r="I41" s="44">
        <f>IF(ISNUMBER(G41), $B44 * H41, "")</f>
        <v>-35365.853658536609</v>
      </c>
      <c r="J41" s="36">
        <v>23.4</v>
      </c>
      <c r="K41" s="5">
        <f t="shared" si="16"/>
        <v>-4.8780487804878161E-2</v>
      </c>
      <c r="L41" s="44">
        <f>IF(ISNUMBER(J41), $B44 * K41, "")</f>
        <v>-14634.146341463449</v>
      </c>
      <c r="M41" s="36">
        <v>23.2</v>
      </c>
      <c r="N41" s="5">
        <f t="shared" si="17"/>
        <v>-5.6910569105691138E-2</v>
      </c>
      <c r="O41" s="44">
        <f>IF(ISNUMBER(M41), $B44 * N41, "")</f>
        <v>-17073.170731707341</v>
      </c>
      <c r="Q41" s="235"/>
      <c r="R41" s="236"/>
    </row>
    <row r="42" spans="1:18" ht="17.25" customHeight="1">
      <c r="A42" s="11" t="s">
        <v>134</v>
      </c>
      <c r="B42" s="32">
        <v>27.1</v>
      </c>
      <c r="C42" s="5">
        <v>-9.3645484900000006E-2</v>
      </c>
      <c r="D42" s="36">
        <v>21.9</v>
      </c>
      <c r="E42" s="5">
        <f t="shared" si="14"/>
        <v>-0.19188191881918829</v>
      </c>
      <c r="F42" s="44">
        <f>IF(ISNUMBER(D42), $B44 * E42, "")</f>
        <v>-57564.575645756486</v>
      </c>
      <c r="G42" s="36">
        <v>23</v>
      </c>
      <c r="H42" s="5">
        <f t="shared" si="15"/>
        <v>-0.15129151291512918</v>
      </c>
      <c r="I42" s="44">
        <f>IF(ISNUMBER(G42), $B44 * H42, "")</f>
        <v>-45387.453874538754</v>
      </c>
      <c r="J42" s="36">
        <v>24.8</v>
      </c>
      <c r="K42" s="5">
        <f t="shared" si="16"/>
        <v>-8.4870848708487101E-2</v>
      </c>
      <c r="L42" s="44">
        <f>IF(ISNUMBER(J42), $B44 * K42, "")</f>
        <v>-25461.25461254613</v>
      </c>
      <c r="M42" s="36">
        <v>24.3</v>
      </c>
      <c r="N42" s="5">
        <f t="shared" si="17"/>
        <v>-0.10332103321033212</v>
      </c>
      <c r="O42" s="44">
        <f>IF(ISNUMBER(M42), $B44 * N42, "")</f>
        <v>-30996.309963099637</v>
      </c>
      <c r="P42" s="17"/>
      <c r="Q42" s="237"/>
      <c r="R42" s="238"/>
    </row>
    <row r="43" spans="1:18" ht="17.25" customHeight="1" thickBot="1">
      <c r="A43" s="13" t="s">
        <v>144</v>
      </c>
      <c r="B43" s="34">
        <v>44.3</v>
      </c>
      <c r="C43" s="16">
        <v>-9.4069529700000001E-2</v>
      </c>
      <c r="D43" s="38">
        <v>37</v>
      </c>
      <c r="E43" s="16">
        <f t="shared" si="14"/>
        <v>-0.164785553047404</v>
      </c>
      <c r="F43" s="45">
        <f>IF(ISNUMBER(D43), $B44 * E43, "")</f>
        <v>-49435.665914221201</v>
      </c>
      <c r="G43" s="38">
        <v>38.4</v>
      </c>
      <c r="H43" s="16">
        <f t="shared" si="15"/>
        <v>-0.13318284424379231</v>
      </c>
      <c r="I43" s="45">
        <f>IF(ISNUMBER(G43), $B44 * H43, "")</f>
        <v>-39954.853273137691</v>
      </c>
      <c r="J43" s="38">
        <v>40.6</v>
      </c>
      <c r="K43" s="16">
        <f t="shared" si="16"/>
        <v>-8.3521444695259503E-2</v>
      </c>
      <c r="L43" s="45">
        <f>IF(ISNUMBER(J43), $B44 * K43, "")</f>
        <v>-25056.43340857785</v>
      </c>
      <c r="M43" s="38">
        <v>40.1</v>
      </c>
      <c r="N43" s="16">
        <f t="shared" si="17"/>
        <v>-9.4808126410835122E-2</v>
      </c>
      <c r="O43" s="45">
        <f>IF(ISNUMBER(M43), $B44 * N43, "")</f>
        <v>-28442.437923250538</v>
      </c>
      <c r="P43" s="17"/>
      <c r="Q43" s="237"/>
      <c r="R43" s="238"/>
    </row>
    <row r="44" spans="1:18" ht="17.25" customHeight="1" thickBot="1">
      <c r="A44" s="57" t="s">
        <v>32</v>
      </c>
      <c r="B44" s="241">
        <v>300000</v>
      </c>
      <c r="C44" s="242"/>
      <c r="D44" s="57" t="s">
        <v>82</v>
      </c>
      <c r="E44" s="46">
        <f>IF(COUNT(E34:E43), SUM(E34:E43) / COUNT(E34:E43), 0)</f>
        <v>-0.14300816438983041</v>
      </c>
      <c r="F44" s="47">
        <f>SUM(F34:F43)</f>
        <v>-429024.49316949124</v>
      </c>
      <c r="G44" s="57" t="s">
        <v>82</v>
      </c>
      <c r="H44" s="46">
        <f>IF(COUNT(H34:H43), SUM(H34:H43) / COUNT(H34:H43), 0)</f>
        <v>-9.2871159700862987E-2</v>
      </c>
      <c r="I44" s="47">
        <f>SUM(I34:I43)</f>
        <v>-278613.47910258896</v>
      </c>
      <c r="J44" s="57" t="s">
        <v>82</v>
      </c>
      <c r="K44" s="46">
        <f>IF(COUNT(K34:K43), SUM(K34:K43) / COUNT(K34:K43), 0)</f>
        <v>1.1702588880777727E-2</v>
      </c>
      <c r="L44" s="47">
        <f>SUM(L34:L43)</f>
        <v>35107.766642333168</v>
      </c>
      <c r="M44" s="57" t="s">
        <v>82</v>
      </c>
      <c r="N44" s="46">
        <f>IF(COUNT(N34:N43), SUM(N34:N43) / COUNT(N34:N43), 0)</f>
        <v>-2.8658008717223793E-2</v>
      </c>
      <c r="O44" s="47">
        <f>SUM(O34:O43)</f>
        <v>-85974.02615167138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179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1" t="s">
        <v>70</v>
      </c>
      <c r="M50" s="18" t="s">
        <v>67</v>
      </c>
      <c r="N50" s="4" t="s">
        <v>68</v>
      </c>
      <c r="O50" s="182" t="s">
        <v>70</v>
      </c>
      <c r="Q50" s="237"/>
      <c r="R50" s="238"/>
    </row>
    <row r="51" spans="1:18" ht="17.25" customHeight="1">
      <c r="A51" s="9" t="s">
        <v>157</v>
      </c>
      <c r="B51" s="31">
        <v>26.6</v>
      </c>
      <c r="C51" s="22">
        <v>-9.5238095199999998E-2</v>
      </c>
      <c r="D51" s="89">
        <v>22.1</v>
      </c>
      <c r="E51" s="22">
        <f>IF(ISNUMBER(D51), (D51 - $B51) / $B51, "")</f>
        <v>-0.16917293233082706</v>
      </c>
      <c r="F51" s="43">
        <f>IF(ISNUMBER(D51), $B61 * E51, "")</f>
        <v>-50751.879699248115</v>
      </c>
      <c r="G51" s="89">
        <v>23.2</v>
      </c>
      <c r="H51" s="22">
        <f>IF(ISNUMBER(G51), (G51 - $B51) / $B51, "")</f>
        <v>-0.12781954887218053</v>
      </c>
      <c r="I51" s="43">
        <f>IF(ISNUMBER(G51), $B61 * H51, "")</f>
        <v>-38345.864661654159</v>
      </c>
      <c r="J51" s="89">
        <v>24.9</v>
      </c>
      <c r="K51" s="22">
        <f>IF(ISNUMBER(J51), (J51 - $B51) / $B51, "")</f>
        <v>-6.3909774436090333E-2</v>
      </c>
      <c r="L51" s="43">
        <f>IF(ISNUMBER(J51), $B61 * K51, "")</f>
        <v>-19172.932330827101</v>
      </c>
      <c r="M51" s="89">
        <v>24.6</v>
      </c>
      <c r="N51" s="22">
        <f>IF(ISNUMBER(M51), (M51 - $B51) / $B51, "")</f>
        <v>-7.5187969924812026E-2</v>
      </c>
      <c r="O51" s="43">
        <f>IF(ISNUMBER(M51), $B61 * N51, "")</f>
        <v>-22556.390977443607</v>
      </c>
      <c r="Q51" s="235"/>
      <c r="R51" s="236"/>
    </row>
    <row r="52" spans="1:18" ht="17.25" customHeight="1">
      <c r="A52" s="11" t="s">
        <v>154</v>
      </c>
      <c r="B52" s="32">
        <v>22.7</v>
      </c>
      <c r="C52" s="5">
        <v>-9.5617529899999998E-2</v>
      </c>
      <c r="D52" s="36">
        <v>18.8</v>
      </c>
      <c r="E52" s="5">
        <f t="shared" ref="E52:E60" si="18">IF(ISNUMBER(D52), (D52 - $B52) / $B52, "")</f>
        <v>-0.171806167400881</v>
      </c>
      <c r="F52" s="44">
        <f>IF(ISNUMBER(D52), $B61 * E52, "")</f>
        <v>-51541.850220264299</v>
      </c>
      <c r="G52" s="36">
        <v>19.899999999999999</v>
      </c>
      <c r="H52" s="5">
        <f t="shared" ref="H52:H60" si="19">IF(ISNUMBER(G52), (G52 - $B52) / $B52, "")</f>
        <v>-0.1233480176211454</v>
      </c>
      <c r="I52" s="44">
        <f>IF(ISNUMBER(G52), $B61 * H52, "")</f>
        <v>-37004.405286343623</v>
      </c>
      <c r="J52" s="36">
        <v>21.1</v>
      </c>
      <c r="K52" s="5">
        <f t="shared" ref="K52:K60" si="20">IF(ISNUMBER(J52), (J52 - $B52) / $B52, "")</f>
        <v>-7.0484581497797266E-2</v>
      </c>
      <c r="L52" s="44">
        <f>IF(ISNUMBER(J52), $B61 * K52, "")</f>
        <v>-21145.374449339179</v>
      </c>
      <c r="M52" s="36">
        <v>20.9</v>
      </c>
      <c r="N52" s="5">
        <f t="shared" ref="N52:N60" si="21">IF(ISNUMBER(M52), (M52 - $B52) / $B52, "")</f>
        <v>-7.929515418502206E-2</v>
      </c>
      <c r="O52" s="44">
        <f>IF(ISNUMBER(M52), $B61 * N52, "")</f>
        <v>-23788.546255506619</v>
      </c>
      <c r="Q52" s="235"/>
      <c r="R52" s="236"/>
    </row>
    <row r="53" spans="1:18" ht="17.25" customHeight="1">
      <c r="A53" s="11" t="s">
        <v>131</v>
      </c>
      <c r="B53" s="32">
        <v>30.2</v>
      </c>
      <c r="C53" s="5">
        <v>-0.1011904762</v>
      </c>
      <c r="D53" s="36">
        <v>25.2</v>
      </c>
      <c r="E53" s="5">
        <f t="shared" si="18"/>
        <v>-0.16556291390728478</v>
      </c>
      <c r="F53" s="44">
        <f>IF(ISNUMBER(D53), $B61 * E53, "")</f>
        <v>-49668.874172185431</v>
      </c>
      <c r="G53" s="36">
        <v>26.1</v>
      </c>
      <c r="H53" s="5">
        <f t="shared" si="19"/>
        <v>-0.13576158940397345</v>
      </c>
      <c r="I53" s="44">
        <f>IF(ISNUMBER(G53), $B61 * H53, "")</f>
        <v>-40728.476821192038</v>
      </c>
      <c r="J53" s="36">
        <v>28.3</v>
      </c>
      <c r="K53" s="5">
        <f t="shared" si="20"/>
        <v>-6.2913907284768172E-2</v>
      </c>
      <c r="L53" s="44">
        <f>IF(ISNUMBER(J53), $B61 * K53, "")</f>
        <v>-18874.172185430452</v>
      </c>
      <c r="M53" s="36">
        <v>28.3</v>
      </c>
      <c r="N53" s="5">
        <f t="shared" si="21"/>
        <v>-6.2913907284768172E-2</v>
      </c>
      <c r="O53" s="44">
        <f>IF(ISNUMBER(M53), $B61 * N53, "")</f>
        <v>-18874.172185430452</v>
      </c>
      <c r="Q53" s="235"/>
      <c r="R53" s="236"/>
    </row>
    <row r="54" spans="1:18" ht="17.25" customHeight="1">
      <c r="A54" s="11" t="s">
        <v>122</v>
      </c>
      <c r="B54" s="32">
        <v>67.400000000000006</v>
      </c>
      <c r="C54" s="5">
        <v>-0.110817942</v>
      </c>
      <c r="D54" s="36">
        <v>54.3</v>
      </c>
      <c r="E54" s="5">
        <f t="shared" si="18"/>
        <v>-0.19436201780415441</v>
      </c>
      <c r="F54" s="44">
        <f>IF(ISNUMBER(D54), $B61 * E54, "")</f>
        <v>-58308.605341246322</v>
      </c>
      <c r="G54" s="36">
        <v>59</v>
      </c>
      <c r="H54" s="5">
        <f t="shared" si="19"/>
        <v>-0.12462908011869443</v>
      </c>
      <c r="I54" s="44">
        <f>IF(ISNUMBER(G54), $B61 * H54, "")</f>
        <v>-37388.724035608328</v>
      </c>
      <c r="J54" s="36">
        <v>62.1</v>
      </c>
      <c r="K54" s="5">
        <f t="shared" si="20"/>
        <v>-7.8635014836795303E-2</v>
      </c>
      <c r="L54" s="44">
        <f>IF(ISNUMBER(J54), $B61 * K54, "")</f>
        <v>-23590.504451038592</v>
      </c>
      <c r="M54" s="36">
        <v>61</v>
      </c>
      <c r="N54" s="5">
        <f t="shared" si="21"/>
        <v>-9.4955489614243396E-2</v>
      </c>
      <c r="O54" s="44">
        <f>IF(ISNUMBER(M54), $B61 * N54, "")</f>
        <v>-28486.646884273017</v>
      </c>
      <c r="Q54" s="235"/>
      <c r="R54" s="236"/>
    </row>
    <row r="55" spans="1:18" ht="17.25" customHeight="1">
      <c r="A55" s="8" t="s">
        <v>147</v>
      </c>
      <c r="B55" s="33">
        <v>93.7</v>
      </c>
      <c r="C55" s="24">
        <v>-0.1160377358</v>
      </c>
      <c r="D55" s="37">
        <v>77</v>
      </c>
      <c r="E55" s="24">
        <f t="shared" si="18"/>
        <v>-0.17822838847385275</v>
      </c>
      <c r="F55" s="44">
        <f>IF(ISNUMBER(D55), $B61 * E55, "")</f>
        <v>-53468.516542155827</v>
      </c>
      <c r="G55" s="37">
        <v>81.599999999999994</v>
      </c>
      <c r="H55" s="24">
        <f t="shared" si="19"/>
        <v>-0.12913553895410895</v>
      </c>
      <c r="I55" s="44">
        <f>IF(ISNUMBER(G55), $B61 * H55, "")</f>
        <v>-38740.661686232685</v>
      </c>
      <c r="J55" s="37">
        <v>87.7</v>
      </c>
      <c r="K55" s="24">
        <f t="shared" si="20"/>
        <v>-6.4034151547491994E-2</v>
      </c>
      <c r="L55" s="44">
        <f>IF(ISNUMBER(J55), $B61 * K55, "")</f>
        <v>-19210.245464247597</v>
      </c>
      <c r="M55" s="37">
        <v>83.5</v>
      </c>
      <c r="N55" s="24">
        <f t="shared" si="21"/>
        <v>-0.10885805763073642</v>
      </c>
      <c r="O55" s="44">
        <f>IF(ISNUMBER(M55), $B61 * N55, "")</f>
        <v>-32657.417289220924</v>
      </c>
      <c r="Q55" s="235"/>
      <c r="R55" s="236"/>
    </row>
    <row r="56" spans="1:18" ht="17.25" customHeight="1">
      <c r="A56" s="11" t="s">
        <v>118</v>
      </c>
      <c r="B56" s="32">
        <v>24</v>
      </c>
      <c r="C56" s="5">
        <v>-0.14590747330000001</v>
      </c>
      <c r="D56" s="36">
        <v>20</v>
      </c>
      <c r="E56" s="5">
        <f t="shared" si="18"/>
        <v>-0.16666666666666666</v>
      </c>
      <c r="F56" s="48">
        <f>IF(ISNUMBER(D56), $B61 * E56, "")</f>
        <v>-50000</v>
      </c>
      <c r="G56" s="36">
        <v>20.9</v>
      </c>
      <c r="H56" s="5">
        <f t="shared" si="19"/>
        <v>-0.12916666666666674</v>
      </c>
      <c r="I56" s="48">
        <f>IF(ISNUMBER(G56), $B61 * H56, "")</f>
        <v>-38750.000000000022</v>
      </c>
      <c r="J56" s="36">
        <v>22.1</v>
      </c>
      <c r="K56" s="5">
        <f t="shared" si="20"/>
        <v>-7.9166666666666607E-2</v>
      </c>
      <c r="L56" s="48">
        <f>IF(ISNUMBER(J56), $B61 * K56, "")</f>
        <v>-23749.999999999982</v>
      </c>
      <c r="M56" s="36">
        <v>21.8</v>
      </c>
      <c r="N56" s="5">
        <f t="shared" si="21"/>
        <v>-9.1666666666666632E-2</v>
      </c>
      <c r="O56" s="48">
        <f>IF(ISNUMBER(M56), $B61 * N56, "")</f>
        <v>-27499.999999999989</v>
      </c>
      <c r="Q56" s="235"/>
      <c r="R56" s="236"/>
    </row>
    <row r="57" spans="1:18" ht="17.25" customHeight="1">
      <c r="A57" s="11" t="s">
        <v>162</v>
      </c>
      <c r="B57" s="32">
        <v>56.7</v>
      </c>
      <c r="C57" s="5">
        <v>-0.14608433730000001</v>
      </c>
      <c r="D57" s="36">
        <v>48.4</v>
      </c>
      <c r="E57" s="5">
        <f t="shared" si="18"/>
        <v>-0.14638447971781313</v>
      </c>
      <c r="F57" s="44">
        <f>IF(ISNUMBER(D57), $B61 * E57, "")</f>
        <v>-43915.343915343939</v>
      </c>
      <c r="G57" s="36">
        <v>51.9</v>
      </c>
      <c r="H57" s="5">
        <f t="shared" si="19"/>
        <v>-8.4656084656084721E-2</v>
      </c>
      <c r="I57" s="44">
        <f>IF(ISNUMBER(G57), $B61 * H57, "")</f>
        <v>-25396.825396825418</v>
      </c>
      <c r="J57" s="36">
        <v>52.8</v>
      </c>
      <c r="K57" s="5">
        <f t="shared" si="20"/>
        <v>-6.8783068783068876E-2</v>
      </c>
      <c r="L57" s="44">
        <f>IF(ISNUMBER(J57), $B61 * K57, "")</f>
        <v>-20634.920634920662</v>
      </c>
      <c r="M57" s="36">
        <v>52.6</v>
      </c>
      <c r="N57" s="5">
        <f t="shared" si="21"/>
        <v>-7.2310405643739001E-2</v>
      </c>
      <c r="O57" s="44">
        <f>IF(ISNUMBER(M57), $B61 * N57, "")</f>
        <v>-21693.121693121699</v>
      </c>
      <c r="Q57" s="235"/>
      <c r="R57" s="236"/>
    </row>
    <row r="58" spans="1:18" ht="17.25" customHeight="1">
      <c r="A58" s="11" t="s">
        <v>95</v>
      </c>
      <c r="B58" s="32">
        <v>34.5</v>
      </c>
      <c r="C58" s="5">
        <v>-0.1605839416</v>
      </c>
      <c r="D58" s="36">
        <v>28.1</v>
      </c>
      <c r="E58" s="5">
        <f t="shared" si="18"/>
        <v>-0.18550724637681154</v>
      </c>
      <c r="F58" s="44">
        <f>IF(ISNUMBER(D58), $B61 * E58, "")</f>
        <v>-55652.173913043465</v>
      </c>
      <c r="G58" s="36">
        <v>29.6</v>
      </c>
      <c r="H58" s="5">
        <f t="shared" si="19"/>
        <v>-0.14202898550724632</v>
      </c>
      <c r="I58" s="44">
        <f>IF(ISNUMBER(G58), $B61 * H58, "")</f>
        <v>-42608.695652173898</v>
      </c>
      <c r="J58" s="36">
        <v>31.7</v>
      </c>
      <c r="K58" s="5">
        <f t="shared" si="20"/>
        <v>-8.1159420289855094E-2</v>
      </c>
      <c r="L58" s="44">
        <f>IF(ISNUMBER(J58), $B61 * K58, "")</f>
        <v>-24347.826086956527</v>
      </c>
      <c r="M58" s="36">
        <v>30.7</v>
      </c>
      <c r="N58" s="5">
        <f t="shared" si="21"/>
        <v>-0.11014492753623191</v>
      </c>
      <c r="O58" s="44">
        <f>IF(ISNUMBER(M58), $B61 * N58, "")</f>
        <v>-33043.478260869575</v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300000</v>
      </c>
      <c r="C61" s="242"/>
      <c r="D61" s="57" t="s">
        <v>82</v>
      </c>
      <c r="E61" s="46">
        <f>IF(COUNT(E51:E60), SUM(E51:E60) / COUNT(E51:E60), 0)</f>
        <v>-0.17221135158478643</v>
      </c>
      <c r="F61" s="47">
        <f>SUM(F51:F60)</f>
        <v>-413307.24380348739</v>
      </c>
      <c r="G61" s="57" t="s">
        <v>82</v>
      </c>
      <c r="H61" s="46">
        <f>IF(COUNT(H51:H60), SUM(H51:H60) / COUNT(H51:H60), 0)</f>
        <v>-0.12456818897501257</v>
      </c>
      <c r="I61" s="47">
        <f>SUM(I51:I60)</f>
        <v>-298963.65354003018</v>
      </c>
      <c r="J61" s="57" t="s">
        <v>82</v>
      </c>
      <c r="K61" s="46">
        <f>IF(COUNT(K51:K60), SUM(K51:K60) / COUNT(K51:K60), 0)</f>
        <v>-7.1135823167816706E-2</v>
      </c>
      <c r="L61" s="47">
        <f>SUM(L51:L60)</f>
        <v>-170725.9756027601</v>
      </c>
      <c r="M61" s="57" t="s">
        <v>82</v>
      </c>
      <c r="N61" s="46">
        <f>IF(COUNT(N51:N60), SUM(N51:N60) / COUNT(N51:N60), 0)</f>
        <v>-8.6916572310777457E-2</v>
      </c>
      <c r="O61" s="47">
        <f>SUM(O51:O60)</f>
        <v>-208599.7735458659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179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1" t="s">
        <v>70</v>
      </c>
      <c r="M67" s="18" t="s">
        <v>67</v>
      </c>
      <c r="N67" s="4" t="s">
        <v>68</v>
      </c>
      <c r="O67" s="182" t="s">
        <v>70</v>
      </c>
      <c r="Q67" s="237"/>
      <c r="R67" s="238"/>
    </row>
    <row r="68" spans="1:18" ht="17.25" customHeight="1">
      <c r="A68" s="9" t="s">
        <v>94</v>
      </c>
      <c r="B68" s="31">
        <v>467</v>
      </c>
      <c r="C68" s="22">
        <v>7.60368664E-2</v>
      </c>
      <c r="D68" s="89">
        <v>510</v>
      </c>
      <c r="E68" s="22">
        <f>IF(ISNUMBER(D68), (D68 - $B68) / $B68, "")</f>
        <v>9.2077087794432549E-2</v>
      </c>
      <c r="F68" s="43">
        <f>IF(ISNUMBER(D68), $B78 * E68, "")</f>
        <v>27623.126338329766</v>
      </c>
      <c r="G68" s="89">
        <v>482</v>
      </c>
      <c r="H68" s="22">
        <f>IF(ISNUMBER(G68), (G68 - $B68) / $B68, "")</f>
        <v>3.2119914346895075E-2</v>
      </c>
      <c r="I68" s="43">
        <f>IF(ISNUMBER(G68), $B78 * H68, "")</f>
        <v>9635.9743040685225</v>
      </c>
      <c r="J68" s="89">
        <v>481</v>
      </c>
      <c r="K68" s="22">
        <f>IF(ISNUMBER(J68), (J68 - $B68) / $B68, "")</f>
        <v>2.9978586723768737E-2</v>
      </c>
      <c r="L68" s="43">
        <f>IF(ISNUMBER(J68), $B78 * K68, "")</f>
        <v>8993.576017130621</v>
      </c>
      <c r="M68" s="89">
        <v>463</v>
      </c>
      <c r="N68" s="22">
        <f>IF(ISNUMBER(M68), (M68 - $B68) / $B68, "")</f>
        <v>-8.5653104925053538E-3</v>
      </c>
      <c r="O68" s="43">
        <f>IF(ISNUMBER(M68), $B78 * N68, "")</f>
        <v>-2569.593147751606</v>
      </c>
      <c r="Q68" s="235"/>
      <c r="R68" s="236"/>
    </row>
    <row r="69" spans="1:18" ht="17.25" customHeight="1">
      <c r="A69" s="11" t="s">
        <v>121</v>
      </c>
      <c r="B69" s="32">
        <v>316</v>
      </c>
      <c r="C69" s="5">
        <v>5.3333333300000001E-2</v>
      </c>
      <c r="D69" s="36">
        <v>276</v>
      </c>
      <c r="E69" s="5">
        <f t="shared" ref="E69:E77" si="22">IF(ISNUMBER(D69), (D69 - $B69) / $B69, "")</f>
        <v>-0.12658227848101267</v>
      </c>
      <c r="F69" s="44">
        <f>IF(ISNUMBER(D69), $B78 * E69, "")</f>
        <v>-37974.6835443038</v>
      </c>
      <c r="G69" s="36">
        <v>287</v>
      </c>
      <c r="H69" s="5">
        <f t="shared" ref="H69:H77" si="23">IF(ISNUMBER(G69), (G69 - $B69) / $B69, "")</f>
        <v>-9.1772151898734181E-2</v>
      </c>
      <c r="I69" s="44">
        <f>IF(ISNUMBER(G69), $B78 * H69, "")</f>
        <v>-27531.645569620254</v>
      </c>
      <c r="J69" s="36">
        <v>303</v>
      </c>
      <c r="K69" s="5">
        <f t="shared" ref="K69:K77" si="24">IF(ISNUMBER(J69), (J69 - $B69) / $B69, "")</f>
        <v>-4.1139240506329111E-2</v>
      </c>
      <c r="L69" s="44">
        <f>IF(ISNUMBER(J69), $B78 * K69, "")</f>
        <v>-12341.772151898733</v>
      </c>
      <c r="M69" s="36">
        <v>325</v>
      </c>
      <c r="N69" s="5">
        <f t="shared" ref="N69:N77" si="25">IF(ISNUMBER(M69), (M69 - $B69) / $B69, "")</f>
        <v>2.8481012658227847E-2</v>
      </c>
      <c r="O69" s="44">
        <f>IF(ISNUMBER(M69), $B78 * N69, "")</f>
        <v>8544.3037974683539</v>
      </c>
      <c r="Q69" s="235"/>
      <c r="R69" s="236"/>
    </row>
    <row r="70" spans="1:18" ht="17.25" customHeight="1">
      <c r="A70" s="11" t="s">
        <v>136</v>
      </c>
      <c r="B70" s="32">
        <v>436</v>
      </c>
      <c r="C70" s="5">
        <v>3.8095238099999998E-2</v>
      </c>
      <c r="D70" s="36">
        <v>358</v>
      </c>
      <c r="E70" s="5">
        <f t="shared" si="22"/>
        <v>-0.17889908256880735</v>
      </c>
      <c r="F70" s="44">
        <f>IF(ISNUMBER(D70), $B78 * E70, "")</f>
        <v>-53669.724770642206</v>
      </c>
      <c r="G70" s="36">
        <v>394</v>
      </c>
      <c r="H70" s="5">
        <f t="shared" si="23"/>
        <v>-9.6330275229357804E-2</v>
      </c>
      <c r="I70" s="44">
        <f>IF(ISNUMBER(G70), $B78 * H70, "")</f>
        <v>-28899.082568807342</v>
      </c>
      <c r="J70" s="36">
        <v>422</v>
      </c>
      <c r="K70" s="5">
        <f t="shared" si="24"/>
        <v>-3.2110091743119268E-2</v>
      </c>
      <c r="L70" s="44">
        <f>IF(ISNUMBER(J70), $B78 * K70, "")</f>
        <v>-9633.0275229357812</v>
      </c>
      <c r="M70" s="36">
        <v>402</v>
      </c>
      <c r="N70" s="5">
        <f t="shared" si="25"/>
        <v>-7.7981651376146793E-2</v>
      </c>
      <c r="O70" s="44">
        <f>IF(ISNUMBER(M70), $B78 * N70, "")</f>
        <v>-23394.495412844037</v>
      </c>
      <c r="Q70" s="235"/>
      <c r="R70" s="236"/>
    </row>
    <row r="71" spans="1:18" ht="17.25" customHeight="1">
      <c r="A71" s="11" t="s">
        <v>98</v>
      </c>
      <c r="B71" s="32">
        <v>267</v>
      </c>
      <c r="C71" s="5">
        <v>3.0888030899999998E-2</v>
      </c>
      <c r="D71" s="36">
        <v>212</v>
      </c>
      <c r="E71" s="5">
        <f t="shared" si="22"/>
        <v>-0.20599250936329588</v>
      </c>
      <c r="F71" s="44">
        <f>IF(ISNUMBER(D71), $B78 * E71, "")</f>
        <v>-61797.752808988764</v>
      </c>
      <c r="G71" s="36">
        <v>221</v>
      </c>
      <c r="H71" s="5">
        <f t="shared" si="23"/>
        <v>-0.17228464419475656</v>
      </c>
      <c r="I71" s="44">
        <f>IF(ISNUMBER(G71), $B78 * H71, "")</f>
        <v>-51685.393258426964</v>
      </c>
      <c r="J71" s="36">
        <v>238</v>
      </c>
      <c r="K71" s="5">
        <f t="shared" si="24"/>
        <v>-0.10861423220973783</v>
      </c>
      <c r="L71" s="44">
        <f>IF(ISNUMBER(J71), $B78 * K71, "")</f>
        <v>-32584.26966292135</v>
      </c>
      <c r="M71" s="36">
        <v>231</v>
      </c>
      <c r="N71" s="5">
        <f t="shared" si="25"/>
        <v>-0.1348314606741573</v>
      </c>
      <c r="O71" s="44">
        <f>IF(ISNUMBER(M71), $B78 * N71, "")</f>
        <v>-40449.438202247191</v>
      </c>
      <c r="Q71" s="235"/>
      <c r="R71" s="236"/>
    </row>
    <row r="72" spans="1:18" ht="17.25" customHeight="1">
      <c r="A72" s="8" t="s">
        <v>117</v>
      </c>
      <c r="B72" s="33">
        <v>310</v>
      </c>
      <c r="C72" s="24">
        <v>1.6393442599999999E-2</v>
      </c>
      <c r="D72" s="37">
        <v>267</v>
      </c>
      <c r="E72" s="24">
        <f t="shared" si="22"/>
        <v>-0.13870967741935483</v>
      </c>
      <c r="F72" s="44">
        <f>IF(ISNUMBER(D72), $B78 * E72, "")</f>
        <v>-41612.903225806447</v>
      </c>
      <c r="G72" s="37">
        <v>280</v>
      </c>
      <c r="H72" s="24">
        <f t="shared" si="23"/>
        <v>-9.6774193548387094E-2</v>
      </c>
      <c r="I72" s="44">
        <f>IF(ISNUMBER(G72), $B78 * H72, "")</f>
        <v>-29032.258064516129</v>
      </c>
      <c r="J72" s="37">
        <v>295</v>
      </c>
      <c r="K72" s="24">
        <f t="shared" si="24"/>
        <v>-4.8387096774193547E-2</v>
      </c>
      <c r="L72" s="44">
        <f>IF(ISNUMBER(J72), $B78 * K72, "")</f>
        <v>-14516.129032258064</v>
      </c>
      <c r="M72" s="37">
        <v>293</v>
      </c>
      <c r="N72" s="24">
        <f t="shared" si="25"/>
        <v>-5.4838709677419356E-2</v>
      </c>
      <c r="O72" s="44">
        <f>IF(ISNUMBER(M72), $B78 * N72, "")</f>
        <v>-16451.612903225807</v>
      </c>
      <c r="Q72" s="235"/>
      <c r="R72" s="236"/>
    </row>
    <row r="73" spans="1:18" ht="17.25" customHeight="1">
      <c r="A73" s="11" t="s">
        <v>120</v>
      </c>
      <c r="B73" s="32">
        <v>719</v>
      </c>
      <c r="C73" s="5">
        <v>1.26760563E-2</v>
      </c>
      <c r="D73" s="36">
        <v>573</v>
      </c>
      <c r="E73" s="5">
        <f t="shared" si="22"/>
        <v>-0.20305980528511822</v>
      </c>
      <c r="F73" s="48">
        <f>IF(ISNUMBER(D73), $B78 * E73, "")</f>
        <v>-60917.941585535467</v>
      </c>
      <c r="G73" s="36">
        <v>733</v>
      </c>
      <c r="H73" s="5">
        <f t="shared" si="23"/>
        <v>1.9471488178025034E-2</v>
      </c>
      <c r="I73" s="48">
        <f>IF(ISNUMBER(G73), $B78 * H73, "")</f>
        <v>5841.4464534075105</v>
      </c>
      <c r="J73" s="36">
        <v>719</v>
      </c>
      <c r="K73" s="5">
        <f t="shared" si="24"/>
        <v>0</v>
      </c>
      <c r="L73" s="48">
        <f>IF(ISNUMBER(J73), $B78 * K73, "")</f>
        <v>0</v>
      </c>
      <c r="M73" s="36">
        <v>667</v>
      </c>
      <c r="N73" s="5">
        <f t="shared" si="25"/>
        <v>-7.2322670375521564E-2</v>
      </c>
      <c r="O73" s="48">
        <f>IF(ISNUMBER(M73), $B78 * N73, "")</f>
        <v>-21696.801112656471</v>
      </c>
      <c r="Q73" s="235"/>
      <c r="R73" s="236"/>
    </row>
    <row r="74" spans="1:18" ht="17.25" customHeight="1">
      <c r="A74" s="11" t="s">
        <v>133</v>
      </c>
      <c r="B74" s="32">
        <v>346</v>
      </c>
      <c r="C74" s="5">
        <v>-8.5959885000000003E-3</v>
      </c>
      <c r="D74" s="36">
        <v>298</v>
      </c>
      <c r="E74" s="5">
        <f t="shared" si="22"/>
        <v>-0.13872832369942195</v>
      </c>
      <c r="F74" s="44">
        <f>IF(ISNUMBER(D74), $B78 * E74, "")</f>
        <v>-41618.497109826589</v>
      </c>
      <c r="G74" s="36">
        <v>313</v>
      </c>
      <c r="H74" s="5">
        <f t="shared" si="23"/>
        <v>-9.5375722543352595E-2</v>
      </c>
      <c r="I74" s="44">
        <f>IF(ISNUMBER(G74), $B78 * H74, "")</f>
        <v>-28612.716763005777</v>
      </c>
      <c r="J74" s="36">
        <v>336</v>
      </c>
      <c r="K74" s="5">
        <f t="shared" si="24"/>
        <v>-2.8901734104046242E-2</v>
      </c>
      <c r="L74" s="44">
        <f>IF(ISNUMBER(J74), $B78 * K74, "")</f>
        <v>-8670.5202312138736</v>
      </c>
      <c r="M74" s="36">
        <v>326</v>
      </c>
      <c r="N74" s="5">
        <f t="shared" si="25"/>
        <v>-5.7803468208092484E-2</v>
      </c>
      <c r="O74" s="44">
        <f>IF(ISNUMBER(M74), $B78 * N74, "")</f>
        <v>-17341.040462427747</v>
      </c>
      <c r="Q74" s="235"/>
      <c r="R74" s="236"/>
    </row>
    <row r="75" spans="1:18" ht="17.25" customHeight="1">
      <c r="A75" s="11" t="s">
        <v>110</v>
      </c>
      <c r="B75" s="32">
        <v>528</v>
      </c>
      <c r="C75" s="5">
        <v>-1.67597765E-2</v>
      </c>
      <c r="D75" s="36">
        <v>481</v>
      </c>
      <c r="E75" s="5">
        <f t="shared" si="22"/>
        <v>-8.9015151515151519E-2</v>
      </c>
      <c r="F75" s="44">
        <f>IF(ISNUMBER(D75), $B78 * E75, "")</f>
        <v>-26704.545454545456</v>
      </c>
      <c r="G75" s="36">
        <v>502</v>
      </c>
      <c r="H75" s="5">
        <f t="shared" si="23"/>
        <v>-4.924242424242424E-2</v>
      </c>
      <c r="I75" s="44">
        <f>IF(ISNUMBER(G75), $B78 * H75, "")</f>
        <v>-14772.727272727272</v>
      </c>
      <c r="J75" s="36">
        <v>525</v>
      </c>
      <c r="K75" s="5">
        <f t="shared" si="24"/>
        <v>-5.681818181818182E-3</v>
      </c>
      <c r="L75" s="44">
        <f>IF(ISNUMBER(J75), $B78 * K75, "")</f>
        <v>-1704.5454545454545</v>
      </c>
      <c r="M75" s="36">
        <v>515</v>
      </c>
      <c r="N75" s="5">
        <f t="shared" si="25"/>
        <v>-2.462121212121212E-2</v>
      </c>
      <c r="O75" s="44">
        <f>IF(ISNUMBER(M75), $B78 * N75, "")</f>
        <v>-7386.363636363636</v>
      </c>
      <c r="Q75" s="235"/>
      <c r="R75" s="236"/>
    </row>
    <row r="76" spans="1:18" ht="17.25" customHeight="1">
      <c r="A76" s="11" t="s">
        <v>101</v>
      </c>
      <c r="B76" s="32">
        <v>223</v>
      </c>
      <c r="C76" s="5">
        <v>-1.76211454E-2</v>
      </c>
      <c r="D76" s="36">
        <v>186</v>
      </c>
      <c r="E76" s="5">
        <f t="shared" si="22"/>
        <v>-0.16591928251121077</v>
      </c>
      <c r="F76" s="44">
        <f>IF(ISNUMBER(D76), $B78 * E76, "")</f>
        <v>-49775.78475336323</v>
      </c>
      <c r="G76" s="36">
        <v>194</v>
      </c>
      <c r="H76" s="5">
        <f t="shared" si="23"/>
        <v>-0.13004484304932734</v>
      </c>
      <c r="I76" s="44">
        <f>IF(ISNUMBER(G76), $B78 * H76, "")</f>
        <v>-39013.452914798203</v>
      </c>
      <c r="J76" s="36">
        <v>209</v>
      </c>
      <c r="K76" s="5">
        <f t="shared" si="24"/>
        <v>-6.2780269058295965E-2</v>
      </c>
      <c r="L76" s="44">
        <f>IF(ISNUMBER(J76), $B78 * K76, "")</f>
        <v>-18834.080717488789</v>
      </c>
      <c r="M76" s="36">
        <v>206</v>
      </c>
      <c r="N76" s="5">
        <f t="shared" si="25"/>
        <v>-7.623318385650224E-2</v>
      </c>
      <c r="O76" s="44">
        <f>IF(ISNUMBER(M76), $B78 * N76, "")</f>
        <v>-22869.955156950673</v>
      </c>
      <c r="Q76" s="237"/>
      <c r="R76" s="238"/>
    </row>
    <row r="77" spans="1:18" ht="17.25" customHeight="1" thickBot="1">
      <c r="A77" s="13" t="s">
        <v>160</v>
      </c>
      <c r="B77" s="34">
        <v>497</v>
      </c>
      <c r="C77" s="16">
        <v>-1.9723865899999998E-2</v>
      </c>
      <c r="D77" s="38">
        <v>432</v>
      </c>
      <c r="E77" s="16">
        <f t="shared" si="22"/>
        <v>-0.13078470824949698</v>
      </c>
      <c r="F77" s="45">
        <f>IF(ISNUMBER(D77), $B78 * E77, "")</f>
        <v>-39235.412474849094</v>
      </c>
      <c r="G77" s="38">
        <v>491</v>
      </c>
      <c r="H77" s="16">
        <f t="shared" si="23"/>
        <v>-1.2072434607645875E-2</v>
      </c>
      <c r="I77" s="45">
        <f>IF(ISNUMBER(G77), $B78 * H77, "")</f>
        <v>-3621.7303822937624</v>
      </c>
      <c r="J77" s="38">
        <v>528</v>
      </c>
      <c r="K77" s="16">
        <f t="shared" si="24"/>
        <v>6.2374245472837021E-2</v>
      </c>
      <c r="L77" s="45">
        <f>IF(ISNUMBER(J77), $B78 * K77, "")</f>
        <v>18712.273641851105</v>
      </c>
      <c r="M77" s="38">
        <v>496</v>
      </c>
      <c r="N77" s="16">
        <f t="shared" si="25"/>
        <v>-2.012072434607646E-3</v>
      </c>
      <c r="O77" s="45">
        <f>IF(ISNUMBER(M77), $B78 * N77, "")</f>
        <v>-603.62173038229378</v>
      </c>
      <c r="Q77" s="237"/>
      <c r="R77" s="238"/>
    </row>
    <row r="78" spans="1:18" ht="17.25" customHeight="1" thickBot="1">
      <c r="A78" s="57" t="s">
        <v>32</v>
      </c>
      <c r="B78" s="241">
        <v>300000</v>
      </c>
      <c r="C78" s="242"/>
      <c r="D78" s="57" t="s">
        <v>82</v>
      </c>
      <c r="E78" s="46">
        <f>IF(COUNT(E68:E77), SUM(E68:E77) / COUNT(E68:E77), 0)</f>
        <v>-0.12856137312984378</v>
      </c>
      <c r="F78" s="47">
        <f>SUM(F68:F77)</f>
        <v>-385684.11938953132</v>
      </c>
      <c r="G78" s="57" t="s">
        <v>82</v>
      </c>
      <c r="H78" s="46">
        <f>IF(COUNT(H68:H77), SUM(H68:H77) / COUNT(H68:H77), 0)</f>
        <v>-6.9230528678906542E-2</v>
      </c>
      <c r="I78" s="47">
        <f>SUM(I68:I77)</f>
        <v>-207691.58603671964</v>
      </c>
      <c r="J78" s="57" t="s">
        <v>82</v>
      </c>
      <c r="K78" s="46">
        <f>IF(COUNT(K68:K77), SUM(K68:K77) / COUNT(K68:K77), 0)</f>
        <v>-2.352616503809344E-2</v>
      </c>
      <c r="L78" s="47">
        <f>SUM(L68:L77)</f>
        <v>-70578.495114280318</v>
      </c>
      <c r="M78" s="57" t="s">
        <v>82</v>
      </c>
      <c r="N78" s="46">
        <f>IF(COUNT(N68:N77), SUM(N68:N77) / COUNT(N68:N77), 0)</f>
        <v>-4.80728726557937E-2</v>
      </c>
      <c r="O78" s="47">
        <f>SUM(O68:O77)</f>
        <v>-144218.61796738111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179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1" t="s">
        <v>70</v>
      </c>
      <c r="M84" s="18" t="s">
        <v>67</v>
      </c>
      <c r="N84" s="4" t="s">
        <v>68</v>
      </c>
      <c r="O84" s="182" t="s">
        <v>70</v>
      </c>
      <c r="Q84" s="237"/>
      <c r="R84" s="238"/>
    </row>
    <row r="85" spans="1:18" ht="17.25" customHeight="1">
      <c r="A85" s="9" t="s">
        <v>99</v>
      </c>
      <c r="B85" s="31">
        <v>224</v>
      </c>
      <c r="C85" s="22">
        <v>-3.0303030299999999E-2</v>
      </c>
      <c r="D85" s="89">
        <v>186</v>
      </c>
      <c r="E85" s="22">
        <f>IF(ISNUMBER(D85), (D85 - $B85) / $B85, "")</f>
        <v>-0.16964285714285715</v>
      </c>
      <c r="F85" s="43">
        <f>IF(ISNUMBER(D85), $B95 * E85, "")</f>
        <v>-50892.857142857145</v>
      </c>
      <c r="G85" s="89">
        <v>197</v>
      </c>
      <c r="H85" s="22">
        <f>IF(ISNUMBER(G85), (G85 - $B85) / $B85, "")</f>
        <v>-0.12053571428571429</v>
      </c>
      <c r="I85" s="43">
        <f>IF(ISNUMBER(G85), $B95 * H85, "")</f>
        <v>-36160.71428571429</v>
      </c>
      <c r="J85" s="89">
        <v>217</v>
      </c>
      <c r="K85" s="22">
        <f>IF(ISNUMBER(J85), (J85 - $B85) / $B85, "")</f>
        <v>-3.125E-2</v>
      </c>
      <c r="L85" s="43">
        <f>IF(ISNUMBER(J85), $B95 * K85, "")</f>
        <v>-9375</v>
      </c>
      <c r="M85" s="89">
        <v>208</v>
      </c>
      <c r="N85" s="22">
        <f>IF(ISNUMBER(M85), (M85 - $B85) / $B85, "")</f>
        <v>-7.1428571428571425E-2</v>
      </c>
      <c r="O85" s="43">
        <f>IF(ISNUMBER(M85), $B95 * N85, "")</f>
        <v>-21428.571428571428</v>
      </c>
      <c r="Q85" s="235"/>
      <c r="R85" s="236"/>
    </row>
    <row r="86" spans="1:18" ht="17.25" customHeight="1">
      <c r="A86" s="11" t="s">
        <v>123</v>
      </c>
      <c r="B86" s="32">
        <v>128</v>
      </c>
      <c r="C86" s="5">
        <v>-3.7593985000000003E-2</v>
      </c>
      <c r="D86" s="36">
        <v>108</v>
      </c>
      <c r="E86" s="5">
        <f t="shared" ref="E86:E94" si="26">IF(ISNUMBER(D86), (D86 - $B86) / $B86, "")</f>
        <v>-0.15625</v>
      </c>
      <c r="F86" s="44">
        <f>IF(ISNUMBER(D86), $B95 * E86, "")</f>
        <v>-46875</v>
      </c>
      <c r="G86" s="36">
        <v>112</v>
      </c>
      <c r="H86" s="5">
        <f t="shared" ref="H86:H94" si="27">IF(ISNUMBER(G86), (G86 - $B86) / $B86, "")</f>
        <v>-0.125</v>
      </c>
      <c r="I86" s="44">
        <f>IF(ISNUMBER(G86), $B95 * H86, "")</f>
        <v>-37500</v>
      </c>
      <c r="J86" s="36">
        <v>120</v>
      </c>
      <c r="K86" s="5">
        <f t="shared" ref="K86:K94" si="28">IF(ISNUMBER(J86), (J86 - $B86) / $B86, "")</f>
        <v>-6.25E-2</v>
      </c>
      <c r="L86" s="44">
        <f>IF(ISNUMBER(J86), $B95 * K86, "")</f>
        <v>-18750</v>
      </c>
      <c r="M86" s="36">
        <v>116</v>
      </c>
      <c r="N86" s="5">
        <f t="shared" ref="N86:N94" si="29">IF(ISNUMBER(M86), (M86 - $B86) / $B86, "")</f>
        <v>-9.375E-2</v>
      </c>
      <c r="O86" s="44">
        <f>IF(ISNUMBER(M86), $B95 * N86, "")</f>
        <v>-28125</v>
      </c>
      <c r="Q86" s="235"/>
      <c r="R86" s="236"/>
    </row>
    <row r="87" spans="1:18" ht="17.25" customHeight="1">
      <c r="A87" s="11" t="s">
        <v>128</v>
      </c>
      <c r="B87" s="32">
        <v>153</v>
      </c>
      <c r="C87" s="5">
        <v>-4.9689441000000001E-2</v>
      </c>
      <c r="D87" s="36">
        <v>127</v>
      </c>
      <c r="E87" s="5">
        <f t="shared" si="26"/>
        <v>-0.16993464052287582</v>
      </c>
      <c r="F87" s="44">
        <f>IF(ISNUMBER(D87), $B95 * E87, "")</f>
        <v>-50980.392156862748</v>
      </c>
      <c r="G87" s="36">
        <v>135</v>
      </c>
      <c r="H87" s="5">
        <f t="shared" si="27"/>
        <v>-0.11764705882352941</v>
      </c>
      <c r="I87" s="44">
        <f>IF(ISNUMBER(G87), $B95 * H87, "")</f>
        <v>-35294.117647058825</v>
      </c>
      <c r="J87" s="36">
        <v>142</v>
      </c>
      <c r="K87" s="5">
        <f t="shared" si="28"/>
        <v>-7.1895424836601302E-2</v>
      </c>
      <c r="L87" s="44">
        <f>IF(ISNUMBER(J87), $B95 * K87, "")</f>
        <v>-21568.627450980392</v>
      </c>
      <c r="M87" s="36">
        <v>143</v>
      </c>
      <c r="N87" s="5">
        <f t="shared" si="29"/>
        <v>-6.535947712418301E-2</v>
      </c>
      <c r="O87" s="44">
        <f>IF(ISNUMBER(M87), $B95 * N87, "")</f>
        <v>-19607.843137254902</v>
      </c>
      <c r="Q87" s="235"/>
      <c r="R87" s="236"/>
    </row>
    <row r="88" spans="1:18" ht="17.25" customHeight="1">
      <c r="A88" s="11" t="s">
        <v>102</v>
      </c>
      <c r="B88" s="32">
        <v>144</v>
      </c>
      <c r="C88" s="5">
        <v>-5.2631578900000003E-2</v>
      </c>
      <c r="D88" s="36">
        <v>121</v>
      </c>
      <c r="E88" s="5">
        <f t="shared" si="26"/>
        <v>-0.15972222222222221</v>
      </c>
      <c r="F88" s="44">
        <f>IF(ISNUMBER(D88), $B95 * E88, "")</f>
        <v>-47916.666666666664</v>
      </c>
      <c r="G88" s="36">
        <v>128</v>
      </c>
      <c r="H88" s="5">
        <f t="shared" si="27"/>
        <v>-0.1111111111111111</v>
      </c>
      <c r="I88" s="44">
        <f>IF(ISNUMBER(G88), $B95 * H88, "")</f>
        <v>-33333.333333333328</v>
      </c>
      <c r="J88" s="36">
        <v>141</v>
      </c>
      <c r="K88" s="5">
        <f t="shared" si="28"/>
        <v>-2.0833333333333332E-2</v>
      </c>
      <c r="L88" s="44">
        <f>IF(ISNUMBER(J88), $B95 * K88, "")</f>
        <v>-6250</v>
      </c>
      <c r="M88" s="36">
        <v>138</v>
      </c>
      <c r="N88" s="5">
        <f t="shared" si="29"/>
        <v>-4.1666666666666664E-2</v>
      </c>
      <c r="O88" s="44">
        <f>IF(ISNUMBER(M88), $B95 * N88, "")</f>
        <v>-12500</v>
      </c>
      <c r="Q88" s="235"/>
      <c r="R88" s="236"/>
    </row>
    <row r="89" spans="1:18" ht="17.25" customHeight="1">
      <c r="A89" s="8" t="s">
        <v>224</v>
      </c>
      <c r="B89" s="33">
        <v>198</v>
      </c>
      <c r="C89" s="24">
        <v>-5.2631578900000003E-2</v>
      </c>
      <c r="D89" s="37">
        <v>170</v>
      </c>
      <c r="E89" s="24">
        <f t="shared" si="26"/>
        <v>-0.14141414141414141</v>
      </c>
      <c r="F89" s="44">
        <f>IF(ISNUMBER(D89), $B95 * E89, "")</f>
        <v>-42424.242424242424</v>
      </c>
      <c r="G89" s="37">
        <v>175</v>
      </c>
      <c r="H89" s="24">
        <f t="shared" si="27"/>
        <v>-0.11616161616161616</v>
      </c>
      <c r="I89" s="44">
        <f>IF(ISNUMBER(G89), $B95 * H89, "")</f>
        <v>-34848.484848484848</v>
      </c>
      <c r="J89" s="37">
        <v>187</v>
      </c>
      <c r="K89" s="24">
        <f t="shared" si="28"/>
        <v>-5.5555555555555552E-2</v>
      </c>
      <c r="L89" s="44">
        <f>IF(ISNUMBER(J89), $B95 * K89, "")</f>
        <v>-16666.666666666664</v>
      </c>
      <c r="M89" s="37">
        <v>185</v>
      </c>
      <c r="N89" s="24">
        <f t="shared" si="29"/>
        <v>-6.5656565656565663E-2</v>
      </c>
      <c r="O89" s="44">
        <f>IF(ISNUMBER(M89), $B95 * N89, "")</f>
        <v>-19696.9696969697</v>
      </c>
      <c r="Q89" s="235"/>
      <c r="R89" s="236"/>
    </row>
    <row r="90" spans="1:18" ht="17.25" customHeight="1">
      <c r="A90" s="11" t="s">
        <v>159</v>
      </c>
      <c r="B90" s="32">
        <v>196</v>
      </c>
      <c r="C90" s="5">
        <v>-5.3140096599999999E-2</v>
      </c>
      <c r="D90" s="36">
        <v>159</v>
      </c>
      <c r="E90" s="5">
        <f t="shared" si="26"/>
        <v>-0.18877551020408162</v>
      </c>
      <c r="F90" s="48">
        <f>IF(ISNUMBER(D90), $B95 * E90, "")</f>
        <v>-56632.65306122449</v>
      </c>
      <c r="G90" s="36">
        <v>177</v>
      </c>
      <c r="H90" s="5">
        <f t="shared" si="27"/>
        <v>-9.6938775510204078E-2</v>
      </c>
      <c r="I90" s="48">
        <f>IF(ISNUMBER(G90), $B95 * H90, "")</f>
        <v>-29081.632653061224</v>
      </c>
      <c r="J90" s="36">
        <v>181</v>
      </c>
      <c r="K90" s="5">
        <f t="shared" si="28"/>
        <v>-7.6530612244897961E-2</v>
      </c>
      <c r="L90" s="48">
        <f>IF(ISNUMBER(J90), $B95 * K90, "")</f>
        <v>-22959.18367346939</v>
      </c>
      <c r="M90" s="36">
        <v>177</v>
      </c>
      <c r="N90" s="5">
        <f t="shared" si="29"/>
        <v>-9.6938775510204078E-2</v>
      </c>
      <c r="O90" s="48">
        <f>IF(ISNUMBER(M90), $B95 * N90, "")</f>
        <v>-29081.632653061224</v>
      </c>
      <c r="Q90" s="235"/>
      <c r="R90" s="236"/>
    </row>
    <row r="91" spans="1:18" ht="17.25" customHeight="1">
      <c r="A91" s="11" t="s">
        <v>109</v>
      </c>
      <c r="B91" s="32">
        <v>569</v>
      </c>
      <c r="C91" s="5">
        <v>-5.3244592299999997E-2</v>
      </c>
      <c r="D91" s="36">
        <v>471</v>
      </c>
      <c r="E91" s="5">
        <f t="shared" si="26"/>
        <v>-0.17223198594024605</v>
      </c>
      <c r="F91" s="44">
        <f>IF(ISNUMBER(D91), $B95 * E91, "")</f>
        <v>-51669.595782073819</v>
      </c>
      <c r="G91" s="36">
        <v>501</v>
      </c>
      <c r="H91" s="5">
        <f t="shared" si="27"/>
        <v>-0.1195079086115993</v>
      </c>
      <c r="I91" s="44">
        <f>IF(ISNUMBER(G91), $B95 * H91, "")</f>
        <v>-35852.372583479788</v>
      </c>
      <c r="J91" s="36">
        <v>524</v>
      </c>
      <c r="K91" s="5">
        <f t="shared" si="28"/>
        <v>-7.9086115992970121E-2</v>
      </c>
      <c r="L91" s="44">
        <f>IF(ISNUMBER(J91), $B95 * K91, "")</f>
        <v>-23725.834797891035</v>
      </c>
      <c r="M91" s="36">
        <v>515</v>
      </c>
      <c r="N91" s="5">
        <f t="shared" si="29"/>
        <v>-9.4903339191564143E-2</v>
      </c>
      <c r="O91" s="44">
        <f>IF(ISNUMBER(M91), $B95 * N91, "")</f>
        <v>-28471.001757469243</v>
      </c>
      <c r="Q91" s="235"/>
      <c r="R91" s="236"/>
    </row>
    <row r="92" spans="1:18" ht="17.25" customHeight="1">
      <c r="A92" s="11" t="s">
        <v>126</v>
      </c>
      <c r="B92" s="32">
        <v>194</v>
      </c>
      <c r="C92" s="5">
        <v>-5.3658536600000001E-2</v>
      </c>
      <c r="D92" s="36">
        <v>168</v>
      </c>
      <c r="E92" s="5">
        <f t="shared" si="26"/>
        <v>-0.13402061855670103</v>
      </c>
      <c r="F92" s="44">
        <f>IF(ISNUMBER(D92), $B95 * E92, "")</f>
        <v>-40206.18556701031</v>
      </c>
      <c r="G92" s="36">
        <v>174</v>
      </c>
      <c r="H92" s="5">
        <f t="shared" si="27"/>
        <v>-0.10309278350515463</v>
      </c>
      <c r="I92" s="44">
        <f>IF(ISNUMBER(G92), $B95 * H92, "")</f>
        <v>-30927.83505154639</v>
      </c>
      <c r="J92" s="36">
        <v>183</v>
      </c>
      <c r="K92" s="5">
        <f t="shared" si="28"/>
        <v>-5.6701030927835051E-2</v>
      </c>
      <c r="L92" s="44">
        <f>IF(ISNUMBER(J92), $B95 * K92, "")</f>
        <v>-17010.309278350516</v>
      </c>
      <c r="M92" s="36">
        <v>180</v>
      </c>
      <c r="N92" s="5">
        <f t="shared" si="29"/>
        <v>-7.2164948453608241E-2</v>
      </c>
      <c r="O92" s="44">
        <f>IF(ISNUMBER(M92), $B95 * N92, "")</f>
        <v>-21649.484536082473</v>
      </c>
      <c r="Q92" s="235"/>
      <c r="R92" s="236"/>
    </row>
    <row r="93" spans="1:18" ht="17.25" customHeight="1">
      <c r="A93" s="11" t="s">
        <v>111</v>
      </c>
      <c r="B93" s="32">
        <v>454</v>
      </c>
      <c r="C93" s="5">
        <v>-5.4166666699999998E-2</v>
      </c>
      <c r="D93" s="36">
        <v>386</v>
      </c>
      <c r="E93" s="5">
        <f t="shared" si="26"/>
        <v>-0.14977973568281938</v>
      </c>
      <c r="F93" s="44">
        <f>IF(ISNUMBER(D93), $B95 * E93, "")</f>
        <v>-44933.920704845812</v>
      </c>
      <c r="G93" s="36">
        <v>421</v>
      </c>
      <c r="H93" s="5">
        <f t="shared" si="27"/>
        <v>-7.268722466960352E-2</v>
      </c>
      <c r="I93" s="44">
        <f>IF(ISNUMBER(G93), $B95 * H93, "")</f>
        <v>-21806.167400881055</v>
      </c>
      <c r="J93" s="36">
        <v>446</v>
      </c>
      <c r="K93" s="5">
        <f t="shared" si="28"/>
        <v>-1.7621145374449341E-2</v>
      </c>
      <c r="L93" s="44">
        <f>IF(ISNUMBER(J93), $B95 * K93, "")</f>
        <v>-5286.3436123348019</v>
      </c>
      <c r="M93" s="36">
        <v>430</v>
      </c>
      <c r="N93" s="5">
        <f t="shared" si="29"/>
        <v>-5.2863436123348019E-2</v>
      </c>
      <c r="O93" s="44">
        <f>IF(ISNUMBER(M93), $B95 * N93, "")</f>
        <v>-15859.030837004406</v>
      </c>
      <c r="Q93" s="237"/>
      <c r="R93" s="238"/>
    </row>
    <row r="94" spans="1:18" ht="17.25" customHeight="1" thickBot="1">
      <c r="A94" s="13" t="s">
        <v>152</v>
      </c>
      <c r="B94" s="34">
        <v>202</v>
      </c>
      <c r="C94" s="16">
        <v>-5.6074766400000003E-2</v>
      </c>
      <c r="D94" s="38">
        <v>170</v>
      </c>
      <c r="E94" s="16">
        <f t="shared" si="26"/>
        <v>-0.15841584158415842</v>
      </c>
      <c r="F94" s="45">
        <f>IF(ISNUMBER(D94), $B95 * E94, "")</f>
        <v>-47524.752475247522</v>
      </c>
      <c r="G94" s="38">
        <v>180</v>
      </c>
      <c r="H94" s="16">
        <f t="shared" si="27"/>
        <v>-0.10891089108910891</v>
      </c>
      <c r="I94" s="45">
        <f>IF(ISNUMBER(G94), $B95 * H94, "")</f>
        <v>-32673.267326732672</v>
      </c>
      <c r="J94" s="38">
        <v>193</v>
      </c>
      <c r="K94" s="16">
        <f t="shared" si="28"/>
        <v>-4.4554455445544552E-2</v>
      </c>
      <c r="L94" s="45">
        <f>IF(ISNUMBER(J94), $B95 * K94, "")</f>
        <v>-13366.336633663366</v>
      </c>
      <c r="M94" s="38">
        <v>190</v>
      </c>
      <c r="N94" s="16">
        <f t="shared" si="29"/>
        <v>-5.9405940594059403E-2</v>
      </c>
      <c r="O94" s="45">
        <f>IF(ISNUMBER(M94), $B95 * N94, "")</f>
        <v>-17821.782178217822</v>
      </c>
      <c r="Q94" s="237"/>
      <c r="R94" s="238"/>
    </row>
    <row r="95" spans="1:18" ht="17.25" customHeight="1" thickBot="1">
      <c r="A95" s="57" t="s">
        <v>32</v>
      </c>
      <c r="B95" s="241">
        <v>300000</v>
      </c>
      <c r="C95" s="242"/>
      <c r="D95" s="57" t="s">
        <v>82</v>
      </c>
      <c r="E95" s="46">
        <f>IF(COUNT(E85:E94), SUM(E85:E94) / COUNT(E85:E94), 0)</f>
        <v>-0.16001875532701032</v>
      </c>
      <c r="F95" s="47">
        <f>SUM(F85:F94)</f>
        <v>-480056.26598103094</v>
      </c>
      <c r="G95" s="57" t="s">
        <v>82</v>
      </c>
      <c r="H95" s="46">
        <f>IF(COUNT(H85:H94), SUM(H85:H94) / COUNT(H85:H94), 0)</f>
        <v>-0.10915930837676416</v>
      </c>
      <c r="I95" s="47">
        <f>SUM(I85:I94)</f>
        <v>-327477.92513029242</v>
      </c>
      <c r="J95" s="57" t="s">
        <v>82</v>
      </c>
      <c r="K95" s="46">
        <f>IF(COUNT(K85:K94), SUM(K85:K94) / COUNT(K85:K94), 0)</f>
        <v>-5.1652767371118721E-2</v>
      </c>
      <c r="L95" s="47">
        <f>SUM(L85:L94)</f>
        <v>-154958.30211335616</v>
      </c>
      <c r="M95" s="57" t="s">
        <v>82</v>
      </c>
      <c r="N95" s="46">
        <f>IF(COUNT(N85:N94), SUM(N85:N94) / COUNT(N85:N94), 0)</f>
        <v>-7.1413772074877063E-2</v>
      </c>
      <c r="O95" s="47">
        <f>SUM(O85:O94)</f>
        <v>-214241.31622463121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179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1" t="s">
        <v>70</v>
      </c>
      <c r="M101" s="18" t="s">
        <v>67</v>
      </c>
      <c r="N101" s="4" t="s">
        <v>68</v>
      </c>
      <c r="O101" s="182" t="s">
        <v>70</v>
      </c>
      <c r="Q101" s="237"/>
      <c r="R101" s="238"/>
    </row>
    <row r="102" spans="1:18" ht="17.25" customHeight="1">
      <c r="A102" s="9" t="s">
        <v>189</v>
      </c>
      <c r="B102" s="31">
        <v>8180</v>
      </c>
      <c r="C102" s="22">
        <v>0.7591397849</v>
      </c>
      <c r="D102" s="89">
        <v>9600</v>
      </c>
      <c r="E102" s="22">
        <f>IF(ISNUMBER(D102), (D102 - $B102) / $B102, "")</f>
        <v>0.17359413202933985</v>
      </c>
      <c r="F102" s="43">
        <f>IF(ISNUMBER(D102), $B112 * E102, "")</f>
        <v>52078.239608801952</v>
      </c>
      <c r="G102" s="89">
        <v>8505</v>
      </c>
      <c r="H102" s="22">
        <f>IF(ISNUMBER(G102), (G102 - $B102) / $B102, "")</f>
        <v>3.9731051344743279E-2</v>
      </c>
      <c r="I102" s="43">
        <f>IF(ISNUMBER(G102), $B112 * H102, "")</f>
        <v>11919.315403422983</v>
      </c>
      <c r="J102" s="89">
        <v>8075</v>
      </c>
      <c r="K102" s="22">
        <f>IF(ISNUMBER(J102), (J102 - $B102) / $B102, "")</f>
        <v>-1.2836185819070905E-2</v>
      </c>
      <c r="L102" s="43">
        <f>IF(ISNUMBER(J102), $B112 * K102, "")</f>
        <v>-3850.8557457212714</v>
      </c>
      <c r="M102" s="89">
        <v>7170</v>
      </c>
      <c r="N102" s="22">
        <f>IF(ISNUMBER(M102), (M102 - $B102) / $B102, "")</f>
        <v>-0.1234718826405868</v>
      </c>
      <c r="O102" s="43">
        <f>IF(ISNUMBER(M102), $B112 * N102, "")</f>
        <v>-37041.564792176039</v>
      </c>
      <c r="Q102" s="235"/>
      <c r="R102" s="236"/>
    </row>
    <row r="103" spans="1:18" ht="17.25" customHeight="1">
      <c r="A103" s="11" t="s">
        <v>97</v>
      </c>
      <c r="B103" s="32">
        <v>10070</v>
      </c>
      <c r="C103" s="5">
        <v>0.21765417170000001</v>
      </c>
      <c r="D103" s="36">
        <v>7465</v>
      </c>
      <c r="E103" s="5">
        <f t="shared" ref="E103:E111" si="30">IF(ISNUMBER(D103), (D103 - $B103) / $B103, "")</f>
        <v>-0.2586891757696127</v>
      </c>
      <c r="F103" s="44">
        <f>IF(ISNUMBER(D103), $B112 * E103, "")</f>
        <v>-77606.752730883803</v>
      </c>
      <c r="G103" s="36">
        <v>7890</v>
      </c>
      <c r="H103" s="5">
        <f t="shared" ref="H103:H111" si="31">IF(ISNUMBER(G103), (G103 - $B103) / $B103, "")</f>
        <v>-0.21648460774577954</v>
      </c>
      <c r="I103" s="44">
        <f>IF(ISNUMBER(G103), $B112 * H103, "")</f>
        <v>-64945.382323733866</v>
      </c>
      <c r="J103" s="36">
        <v>8965</v>
      </c>
      <c r="K103" s="5">
        <f t="shared" ref="K103:K111" si="32">IF(ISNUMBER(J103), (J103 - $B103) / $B103, "")</f>
        <v>-0.10973187686196624</v>
      </c>
      <c r="L103" s="44">
        <f>IF(ISNUMBER(J103), $B112 * K103, "")</f>
        <v>-32919.563058589869</v>
      </c>
      <c r="M103" s="36">
        <v>8185</v>
      </c>
      <c r="N103" s="5">
        <f t="shared" ref="N103:N111" si="33">IF(ISNUMBER(M103), (M103 - $B103) / $B103, "")</f>
        <v>-0.1871896722939424</v>
      </c>
      <c r="O103" s="44">
        <f>IF(ISNUMBER(M103), $B112 * N103, "")</f>
        <v>-56156.901688182719</v>
      </c>
      <c r="Q103" s="235"/>
      <c r="R103" s="236"/>
    </row>
    <row r="104" spans="1:18" ht="17.25" customHeight="1">
      <c r="A104" s="11" t="s">
        <v>190</v>
      </c>
      <c r="B104" s="32">
        <v>10830</v>
      </c>
      <c r="C104" s="5">
        <v>0.19933554819999999</v>
      </c>
      <c r="D104" s="36">
        <v>12560</v>
      </c>
      <c r="E104" s="5">
        <f t="shared" si="30"/>
        <v>0.15974145891043398</v>
      </c>
      <c r="F104" s="44">
        <f>IF(ISNUMBER(D104), $B112 * E104, "")</f>
        <v>47922.437673130196</v>
      </c>
      <c r="G104" s="36">
        <v>12240</v>
      </c>
      <c r="H104" s="5">
        <f t="shared" si="31"/>
        <v>0.13019390581717452</v>
      </c>
      <c r="I104" s="44">
        <f>IF(ISNUMBER(G104), $B112 * H104, "")</f>
        <v>39058.171745152358</v>
      </c>
      <c r="J104" s="36">
        <v>11960</v>
      </c>
      <c r="K104" s="5">
        <f t="shared" si="32"/>
        <v>0.10433979686057249</v>
      </c>
      <c r="L104" s="44">
        <f>IF(ISNUMBER(J104), $B112 * K104, "")</f>
        <v>31301.939058171745</v>
      </c>
      <c r="M104" s="36">
        <v>11790</v>
      </c>
      <c r="N104" s="5">
        <f t="shared" si="33"/>
        <v>8.8642659279778394E-2</v>
      </c>
      <c r="O104" s="44">
        <f>IF(ISNUMBER(M104), $B112 * N104, "")</f>
        <v>26592.797783933518</v>
      </c>
      <c r="Q104" s="235"/>
      <c r="R104" s="236"/>
    </row>
    <row r="105" spans="1:18" ht="17.25" customHeight="1">
      <c r="A105" s="11" t="s">
        <v>191</v>
      </c>
      <c r="B105" s="32">
        <v>3040</v>
      </c>
      <c r="C105" s="5">
        <v>0.13221601490000001</v>
      </c>
      <c r="D105" s="36">
        <v>3235</v>
      </c>
      <c r="E105" s="5">
        <f t="shared" si="30"/>
        <v>6.4144736842105268E-2</v>
      </c>
      <c r="F105" s="44">
        <f>IF(ISNUMBER(D105), $B112 * E105, "")</f>
        <v>19243.42105263158</v>
      </c>
      <c r="G105" s="36">
        <v>3110</v>
      </c>
      <c r="H105" s="5">
        <f t="shared" si="31"/>
        <v>2.3026315789473683E-2</v>
      </c>
      <c r="I105" s="44">
        <f>IF(ISNUMBER(G105), $B112 * H105, "")</f>
        <v>6907.894736842105</v>
      </c>
      <c r="J105" s="36">
        <v>3015</v>
      </c>
      <c r="K105" s="5">
        <f t="shared" si="32"/>
        <v>-8.2236842105263153E-3</v>
      </c>
      <c r="L105" s="44">
        <f>IF(ISNUMBER(J105), $B112 * K105, "")</f>
        <v>-2467.1052631578946</v>
      </c>
      <c r="M105" s="36">
        <v>2985</v>
      </c>
      <c r="N105" s="5">
        <f t="shared" si="33"/>
        <v>-1.8092105263157895E-2</v>
      </c>
      <c r="O105" s="44">
        <f>IF(ISNUMBER(M105), $B112 * N105, "")</f>
        <v>-5427.6315789473683</v>
      </c>
      <c r="Q105" s="235"/>
      <c r="R105" s="236"/>
    </row>
    <row r="106" spans="1:18" ht="17.25" customHeight="1">
      <c r="A106" s="8" t="s">
        <v>106</v>
      </c>
      <c r="B106" s="33">
        <v>5070</v>
      </c>
      <c r="C106" s="24">
        <v>8.2177161200000001E-2</v>
      </c>
      <c r="D106" s="37">
        <v>3855</v>
      </c>
      <c r="E106" s="24">
        <f t="shared" si="30"/>
        <v>-0.23964497041420119</v>
      </c>
      <c r="F106" s="44">
        <f>IF(ISNUMBER(D106), $B112 * E106, "")</f>
        <v>-71893.491124260356</v>
      </c>
      <c r="G106" s="37">
        <v>4075</v>
      </c>
      <c r="H106" s="24">
        <f t="shared" si="31"/>
        <v>-0.19625246548323472</v>
      </c>
      <c r="I106" s="44">
        <f>IF(ISNUMBER(G106), $B112 * H106, "")</f>
        <v>-58875.739644970417</v>
      </c>
      <c r="J106" s="37">
        <v>4640</v>
      </c>
      <c r="K106" s="24">
        <f t="shared" si="32"/>
        <v>-8.4812623274161739E-2</v>
      </c>
      <c r="L106" s="44">
        <f>IF(ISNUMBER(J106), $B112 * K106, "")</f>
        <v>-25443.786982248523</v>
      </c>
      <c r="M106" s="37">
        <v>4400</v>
      </c>
      <c r="N106" s="24">
        <f t="shared" si="33"/>
        <v>-0.13214990138067062</v>
      </c>
      <c r="O106" s="44">
        <f>IF(ISNUMBER(M106), $B112 * N106, "")</f>
        <v>-39644.970414201183</v>
      </c>
      <c r="Q106" s="235"/>
      <c r="R106" s="236"/>
    </row>
    <row r="107" spans="1:18" ht="17.25" customHeight="1">
      <c r="A107" s="11" t="s">
        <v>94</v>
      </c>
      <c r="B107" s="32">
        <v>467</v>
      </c>
      <c r="C107" s="5">
        <v>7.60368664E-2</v>
      </c>
      <c r="D107" s="36">
        <v>510</v>
      </c>
      <c r="E107" s="5">
        <f t="shared" si="30"/>
        <v>9.2077087794432549E-2</v>
      </c>
      <c r="F107" s="48">
        <f>IF(ISNUMBER(D107), $B112 * E107, "")</f>
        <v>27623.126338329766</v>
      </c>
      <c r="G107" s="36">
        <v>482</v>
      </c>
      <c r="H107" s="5">
        <f t="shared" si="31"/>
        <v>3.2119914346895075E-2</v>
      </c>
      <c r="I107" s="48">
        <f>IF(ISNUMBER(G107), $B112 * H107, "")</f>
        <v>9635.9743040685225</v>
      </c>
      <c r="J107" s="36">
        <v>481</v>
      </c>
      <c r="K107" s="5">
        <f t="shared" si="32"/>
        <v>2.9978586723768737E-2</v>
      </c>
      <c r="L107" s="48">
        <f>IF(ISNUMBER(J107), $B112 * K107, "")</f>
        <v>8993.576017130621</v>
      </c>
      <c r="M107" s="36">
        <v>463</v>
      </c>
      <c r="N107" s="5">
        <f t="shared" si="33"/>
        <v>-8.5653104925053538E-3</v>
      </c>
      <c r="O107" s="48">
        <f>IF(ISNUMBER(M107), $B112 * N107, "")</f>
        <v>-2569.593147751606</v>
      </c>
      <c r="Q107" s="235"/>
      <c r="R107" s="236"/>
    </row>
    <row r="108" spans="1:18" ht="17.25" customHeight="1">
      <c r="A108" s="11" t="s">
        <v>209</v>
      </c>
      <c r="B108" s="32">
        <v>5225</v>
      </c>
      <c r="C108" s="5">
        <v>6.9600818800000006E-2</v>
      </c>
      <c r="D108" s="36">
        <v>4045</v>
      </c>
      <c r="E108" s="5">
        <f t="shared" si="30"/>
        <v>-0.22583732057416267</v>
      </c>
      <c r="F108" s="44">
        <f>IF(ISNUMBER(D108), $B112 * E108, "")</f>
        <v>-67751.196172248805</v>
      </c>
      <c r="G108" s="36">
        <v>4425</v>
      </c>
      <c r="H108" s="5">
        <f t="shared" si="31"/>
        <v>-0.15311004784688995</v>
      </c>
      <c r="I108" s="44">
        <f>IF(ISNUMBER(G108), $B112 * H108, "")</f>
        <v>-45933.014354066981</v>
      </c>
      <c r="J108" s="36">
        <v>5065</v>
      </c>
      <c r="K108" s="5">
        <f t="shared" si="32"/>
        <v>-3.0622009569377991E-2</v>
      </c>
      <c r="L108" s="44">
        <f>IF(ISNUMBER(J108), $B112 * K108, "")</f>
        <v>-9186.6028708133981</v>
      </c>
      <c r="M108" s="36">
        <v>4650</v>
      </c>
      <c r="N108" s="5">
        <f t="shared" si="33"/>
        <v>-0.11004784688995216</v>
      </c>
      <c r="O108" s="44">
        <f>IF(ISNUMBER(M108), $B112 * N108, "")</f>
        <v>-33014.354066985645</v>
      </c>
      <c r="Q108" s="235"/>
      <c r="R108" s="236"/>
    </row>
    <row r="109" spans="1:18" ht="17.25" customHeight="1">
      <c r="A109" s="11" t="s">
        <v>121</v>
      </c>
      <c r="B109" s="32">
        <v>316</v>
      </c>
      <c r="C109" s="5">
        <v>5.3333333300000001E-2</v>
      </c>
      <c r="D109" s="36">
        <v>276</v>
      </c>
      <c r="E109" s="5">
        <f t="shared" si="30"/>
        <v>-0.12658227848101267</v>
      </c>
      <c r="F109" s="44">
        <f>IF(ISNUMBER(D109), $B112 * E109, "")</f>
        <v>-37974.6835443038</v>
      </c>
      <c r="G109" s="36">
        <v>287</v>
      </c>
      <c r="H109" s="5">
        <f t="shared" si="31"/>
        <v>-9.1772151898734181E-2</v>
      </c>
      <c r="I109" s="44">
        <f>IF(ISNUMBER(G109), $B112 * H109, "")</f>
        <v>-27531.645569620254</v>
      </c>
      <c r="J109" s="36">
        <v>303</v>
      </c>
      <c r="K109" s="5">
        <f t="shared" si="32"/>
        <v>-4.1139240506329111E-2</v>
      </c>
      <c r="L109" s="44">
        <f>IF(ISNUMBER(J109), $B112 * K109, "")</f>
        <v>-12341.772151898733</v>
      </c>
      <c r="M109" s="36">
        <v>325</v>
      </c>
      <c r="N109" s="5">
        <f t="shared" si="33"/>
        <v>2.8481012658227847E-2</v>
      </c>
      <c r="O109" s="44">
        <f>IF(ISNUMBER(M109), $B112 * N109, "")</f>
        <v>8544.3037974683539</v>
      </c>
      <c r="Q109" s="235"/>
      <c r="R109" s="236"/>
    </row>
    <row r="110" spans="1:18" ht="17.25" customHeight="1">
      <c r="A110" s="11" t="s">
        <v>188</v>
      </c>
      <c r="B110" s="32">
        <v>45510</v>
      </c>
      <c r="C110" s="5">
        <v>4.3567989000000001E-2</v>
      </c>
      <c r="D110" s="36">
        <v>46000</v>
      </c>
      <c r="E110" s="5">
        <f t="shared" si="30"/>
        <v>1.0766864425401011E-2</v>
      </c>
      <c r="F110" s="44">
        <f>IF(ISNUMBER(D110), $B112 * E110, "")</f>
        <v>3230.0593276203031</v>
      </c>
      <c r="G110" s="36">
        <v>45300</v>
      </c>
      <c r="H110" s="5">
        <f t="shared" si="31"/>
        <v>-4.6143704680290049E-3</v>
      </c>
      <c r="I110" s="44">
        <f>IF(ISNUMBER(G110), $B112 * H110, "")</f>
        <v>-1384.3111404087015</v>
      </c>
      <c r="J110" s="36">
        <v>45260</v>
      </c>
      <c r="K110" s="5">
        <f t="shared" si="32"/>
        <v>-5.4932981762250057E-3</v>
      </c>
      <c r="L110" s="44">
        <f>IF(ISNUMBER(J110), $B112 * K110, "")</f>
        <v>-1647.9894528675018</v>
      </c>
      <c r="M110" s="36">
        <v>45540</v>
      </c>
      <c r="N110" s="5">
        <f t="shared" si="33"/>
        <v>6.5919578114700061E-4</v>
      </c>
      <c r="O110" s="44">
        <f>IF(ISNUMBER(M110), $B112 * N110, "")</f>
        <v>197.75873434410019</v>
      </c>
      <c r="Q110" s="237"/>
      <c r="R110" s="238"/>
    </row>
    <row r="111" spans="1:18" ht="17.25" customHeight="1" thickBot="1">
      <c r="A111" s="13" t="s">
        <v>136</v>
      </c>
      <c r="B111" s="34">
        <v>436</v>
      </c>
      <c r="C111" s="16">
        <v>3.8095238099999998E-2</v>
      </c>
      <c r="D111" s="38">
        <v>358</v>
      </c>
      <c r="E111" s="16">
        <f t="shared" si="30"/>
        <v>-0.17889908256880735</v>
      </c>
      <c r="F111" s="45">
        <f>IF(ISNUMBER(D111), $B112 * E111, "")</f>
        <v>-53669.724770642206</v>
      </c>
      <c r="G111" s="38">
        <v>394</v>
      </c>
      <c r="H111" s="16">
        <f t="shared" si="31"/>
        <v>-9.6330275229357804E-2</v>
      </c>
      <c r="I111" s="45">
        <f>IF(ISNUMBER(G111), $B112 * H111, "")</f>
        <v>-28899.082568807342</v>
      </c>
      <c r="J111" s="38">
        <v>422</v>
      </c>
      <c r="K111" s="16">
        <f t="shared" si="32"/>
        <v>-3.2110091743119268E-2</v>
      </c>
      <c r="L111" s="45">
        <f>IF(ISNUMBER(J111), $B112 * K111, "")</f>
        <v>-9633.0275229357812</v>
      </c>
      <c r="M111" s="38">
        <v>402</v>
      </c>
      <c r="N111" s="16">
        <f t="shared" si="33"/>
        <v>-7.7981651376146793E-2</v>
      </c>
      <c r="O111" s="45">
        <f>IF(ISNUMBER(M111), $B112 * N111, "")</f>
        <v>-23394.495412844037</v>
      </c>
      <c r="Q111" s="237"/>
      <c r="R111" s="238"/>
    </row>
    <row r="112" spans="1:18" ht="17.25" customHeight="1" thickBot="1">
      <c r="A112" s="57" t="s">
        <v>32</v>
      </c>
      <c r="B112" s="241">
        <v>300000</v>
      </c>
      <c r="C112" s="242"/>
      <c r="D112" s="57" t="s">
        <v>82</v>
      </c>
      <c r="E112" s="46">
        <f>IF(COUNT(E102:E111), SUM(E102:E111) / COUNT(E102:E111), 0)</f>
        <v>-5.2932854780608385E-2</v>
      </c>
      <c r="F112" s="47">
        <f>SUM(F102:F111)</f>
        <v>-158798.56434182517</v>
      </c>
      <c r="G112" s="57" t="s">
        <v>82</v>
      </c>
      <c r="H112" s="46">
        <f>IF(COUNT(H102:H111), SUM(H102:H111) / COUNT(H102:H111), 0)</f>
        <v>-5.3349273137373865E-2</v>
      </c>
      <c r="I112" s="47">
        <f>SUM(I102:I111)</f>
        <v>-160047.81941212161</v>
      </c>
      <c r="J112" s="57" t="s">
        <v>82</v>
      </c>
      <c r="K112" s="46">
        <f>IF(COUNT(K102:K111), SUM(K102:K111) / COUNT(K102:K111), 0)</f>
        <v>-1.9065062657643538E-2</v>
      </c>
      <c r="L112" s="47">
        <f>SUM(L102:L111)</f>
        <v>-57195.187972930602</v>
      </c>
      <c r="M112" s="57" t="s">
        <v>82</v>
      </c>
      <c r="N112" s="46">
        <f>IF(COUNT(N102:N111), SUM(N102:N111) / COUNT(N102:N111), 0)</f>
        <v>-5.3971550261780889E-2</v>
      </c>
      <c r="O112" s="47">
        <f>SUM(O102:O111)</f>
        <v>-161914.65078534264</v>
      </c>
      <c r="Q112" s="239"/>
      <c r="R112" s="24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823" priority="89">
      <formula>$E$27&gt;0</formula>
    </cfRule>
    <cfRule type="expression" dxfId="822" priority="90">
      <formula>$E$27&lt;0</formula>
    </cfRule>
  </conditionalFormatting>
  <conditionalFormatting sqref="G15:I16 H27:I27">
    <cfRule type="expression" dxfId="821" priority="87">
      <formula>$H$27&gt;0</formula>
    </cfRule>
    <cfRule type="expression" dxfId="820" priority="88">
      <formula>$H$27&lt;0</formula>
    </cfRule>
  </conditionalFormatting>
  <conditionalFormatting sqref="J15:L16 K27:L27">
    <cfRule type="expression" dxfId="819" priority="85">
      <formula>$K$27&gt;0</formula>
    </cfRule>
    <cfRule type="expression" dxfId="818" priority="86">
      <formula>$K$27&lt;0</formula>
    </cfRule>
  </conditionalFormatting>
  <conditionalFormatting sqref="M15:O16 N27:O27">
    <cfRule type="expression" dxfId="817" priority="83">
      <formula>$N$27&gt;0</formula>
    </cfRule>
    <cfRule type="expression" dxfId="816" priority="84">
      <formula>$N$27&lt;0</formula>
    </cfRule>
  </conditionalFormatting>
  <conditionalFormatting sqref="A17:O26 A34:O43">
    <cfRule type="expression" dxfId="815" priority="91">
      <formula>AND($N17 &gt; 0, ISNUMBER($N17))</formula>
    </cfRule>
    <cfRule type="expression" dxfId="814" priority="92">
      <formula>AND($N17 &lt; 0, ISNUMBER($N17))</formula>
    </cfRule>
    <cfRule type="expression" dxfId="813" priority="93">
      <formula>AND($K17 &gt; 0, ISNUMBER($K17))</formula>
    </cfRule>
    <cfRule type="expression" dxfId="812" priority="94">
      <formula>AND($K17 &lt; 0, ISNUMBER($K17))</formula>
    </cfRule>
    <cfRule type="expression" dxfId="811" priority="95">
      <formula>AND($H17 &gt; 0, ISNUMBER($H17))</formula>
    </cfRule>
    <cfRule type="expression" dxfId="810" priority="96">
      <formula>AND($H17 &lt; 0, ISNUMBER($H17))</formula>
    </cfRule>
    <cfRule type="expression" dxfId="809" priority="97">
      <formula>AND($E17 &gt; 0, ISNUMBER($E17))</formula>
    </cfRule>
    <cfRule type="expression" dxfId="808" priority="98">
      <formula>AND($E17 &lt; 0, ISNUMBER($E17))</formula>
    </cfRule>
  </conditionalFormatting>
  <conditionalFormatting sqref="D32:F33 E44:F44">
    <cfRule type="expression" dxfId="807" priority="81">
      <formula>$E$44&gt;0</formula>
    </cfRule>
    <cfRule type="expression" dxfId="806" priority="82">
      <formula>$E$44&lt;0</formula>
    </cfRule>
  </conditionalFormatting>
  <conditionalFormatting sqref="G32:I33 H44:I44">
    <cfRule type="expression" dxfId="805" priority="79">
      <formula>$H$44&gt;0</formula>
    </cfRule>
    <cfRule type="expression" dxfId="804" priority="80">
      <formula>$H$44&lt;0</formula>
    </cfRule>
  </conditionalFormatting>
  <conditionalFormatting sqref="J32:L33 K44:L44">
    <cfRule type="expression" dxfId="803" priority="77">
      <formula>$K$44&gt;0</formula>
    </cfRule>
    <cfRule type="expression" dxfId="802" priority="78">
      <formula>$K$44&lt;0</formula>
    </cfRule>
  </conditionalFormatting>
  <conditionalFormatting sqref="M32:O33 N44:O44">
    <cfRule type="expression" dxfId="801" priority="75">
      <formula>$N$44&gt;0</formula>
    </cfRule>
    <cfRule type="expression" dxfId="800" priority="76">
      <formula>$N$44&lt;0</formula>
    </cfRule>
  </conditionalFormatting>
  <conditionalFormatting sqref="A51:O60">
    <cfRule type="expression" dxfId="799" priority="67">
      <formula>AND($N51 &gt; 0, ISNUMBER($N51))</formula>
    </cfRule>
    <cfRule type="expression" dxfId="798" priority="68">
      <formula>AND($N51 &lt; 0, ISNUMBER($N51))</formula>
    </cfRule>
    <cfRule type="expression" dxfId="797" priority="69">
      <formula>AND($K51 &gt; 0, ISNUMBER($K51))</formula>
    </cfRule>
    <cfRule type="expression" dxfId="796" priority="70">
      <formula>AND($K51 &lt; 0, ISNUMBER($K51))</formula>
    </cfRule>
    <cfRule type="expression" dxfId="795" priority="71">
      <formula>AND($H51 &gt; 0, ISNUMBER($H51))</formula>
    </cfRule>
    <cfRule type="expression" dxfId="794" priority="72">
      <formula>AND($H51 &lt; 0, ISNUMBER($H51))</formula>
    </cfRule>
    <cfRule type="expression" dxfId="793" priority="73">
      <formula>AND($E51 &gt; 0, ISNUMBER($E51))</formula>
    </cfRule>
    <cfRule type="expression" dxfId="792" priority="74">
      <formula>AND($E51 &lt; 0, ISNUMBER($E51))</formula>
    </cfRule>
  </conditionalFormatting>
  <conditionalFormatting sqref="D49:F50 E61:F61">
    <cfRule type="expression" dxfId="791" priority="65">
      <formula>$E$61&gt;0</formula>
    </cfRule>
    <cfRule type="expression" dxfId="790" priority="66">
      <formula>$E$61&lt;0</formula>
    </cfRule>
  </conditionalFormatting>
  <conditionalFormatting sqref="G49:I50 H61:I61">
    <cfRule type="expression" dxfId="789" priority="63">
      <formula>$H$61&gt;0</formula>
    </cfRule>
    <cfRule type="expression" dxfId="788" priority="64">
      <formula>$H$61&lt;0</formula>
    </cfRule>
  </conditionalFormatting>
  <conditionalFormatting sqref="J49:L50 K61:L61">
    <cfRule type="expression" dxfId="787" priority="61">
      <formula>$K$61&gt;0</formula>
    </cfRule>
    <cfRule type="expression" dxfId="786" priority="62">
      <formula>$K$61&lt;0</formula>
    </cfRule>
  </conditionalFormatting>
  <conditionalFormatting sqref="M49:O50 N61:O61">
    <cfRule type="expression" dxfId="785" priority="59">
      <formula>$N$61&gt;0</formula>
    </cfRule>
    <cfRule type="expression" dxfId="784" priority="60">
      <formula>$N$61&lt;0</formula>
    </cfRule>
  </conditionalFormatting>
  <conditionalFormatting sqref="A68:O77">
    <cfRule type="expression" dxfId="783" priority="51">
      <formula>AND($N68 &gt; 0, ISNUMBER($N68))</formula>
    </cfRule>
    <cfRule type="expression" dxfId="782" priority="52">
      <formula>AND($N68 &lt; 0, ISNUMBER($N68))</formula>
    </cfRule>
    <cfRule type="expression" dxfId="781" priority="53">
      <formula>AND($K68 &gt; 0, ISNUMBER($K68))</formula>
    </cfRule>
    <cfRule type="expression" dxfId="780" priority="54">
      <formula>AND($K68 &lt; 0, ISNUMBER($K68))</formula>
    </cfRule>
    <cfRule type="expression" dxfId="779" priority="55">
      <formula>AND($H68 &gt; 0, ISNUMBER($H68))</formula>
    </cfRule>
    <cfRule type="expression" dxfId="778" priority="56">
      <formula>AND($H68 &lt; 0, ISNUMBER($H68))</formula>
    </cfRule>
    <cfRule type="expression" dxfId="777" priority="57">
      <formula>AND($E68 &gt; 0, ISNUMBER($E68))</formula>
    </cfRule>
    <cfRule type="expression" dxfId="776" priority="58">
      <formula>AND($E68 &lt; 0, ISNUMBER($E68))</formula>
    </cfRule>
  </conditionalFormatting>
  <conditionalFormatting sqref="D66:F67 E78:F78">
    <cfRule type="expression" dxfId="775" priority="49">
      <formula>$E$78&gt;0</formula>
    </cfRule>
    <cfRule type="expression" dxfId="774" priority="50">
      <formula>$E$78&lt;0</formula>
    </cfRule>
  </conditionalFormatting>
  <conditionalFormatting sqref="G66:I67 H78:I78">
    <cfRule type="expression" dxfId="773" priority="47">
      <formula>$H$78&gt;0</formula>
    </cfRule>
    <cfRule type="expression" dxfId="772" priority="48">
      <formula>$H$78&lt;0</formula>
    </cfRule>
  </conditionalFormatting>
  <conditionalFormatting sqref="J66:L67 K78:L78">
    <cfRule type="expression" dxfId="771" priority="45">
      <formula>$K$78&gt;0</formula>
    </cfRule>
    <cfRule type="expression" dxfId="770" priority="46">
      <formula>$K$78&lt;0</formula>
    </cfRule>
  </conditionalFormatting>
  <conditionalFormatting sqref="M66:O67 N78:O78">
    <cfRule type="expression" dxfId="769" priority="43">
      <formula>$N$78&gt;0</formula>
    </cfRule>
    <cfRule type="expression" dxfId="768" priority="44">
      <formula>$N$78&lt;0</formula>
    </cfRule>
  </conditionalFormatting>
  <conditionalFormatting sqref="A85:O94">
    <cfRule type="expression" dxfId="767" priority="35">
      <formula>AND($N85 &gt; 0, ISNUMBER($N85))</formula>
    </cfRule>
    <cfRule type="expression" dxfId="766" priority="36">
      <formula>AND($N85 &lt; 0, ISNUMBER($N85))</formula>
    </cfRule>
    <cfRule type="expression" dxfId="765" priority="37">
      <formula>AND($K85 &gt; 0, ISNUMBER($K85))</formula>
    </cfRule>
    <cfRule type="expression" dxfId="764" priority="38">
      <formula>AND($K85 &lt; 0, ISNUMBER($K85))</formula>
    </cfRule>
    <cfRule type="expression" dxfId="763" priority="39">
      <formula>AND($H85 &gt; 0, ISNUMBER($H85))</formula>
    </cfRule>
    <cfRule type="expression" dxfId="762" priority="40">
      <formula>AND($H85 &lt; 0, ISNUMBER($H85))</formula>
    </cfRule>
    <cfRule type="expression" dxfId="761" priority="41">
      <formula>AND($E85 &gt; 0, ISNUMBER($E85))</formula>
    </cfRule>
    <cfRule type="expression" dxfId="760" priority="42">
      <formula>AND($E85 &lt; 0, ISNUMBER($E85))</formula>
    </cfRule>
  </conditionalFormatting>
  <conditionalFormatting sqref="D83:F84 E95:F95">
    <cfRule type="expression" dxfId="759" priority="33">
      <formula>$E$95&gt;0</formula>
    </cfRule>
    <cfRule type="expression" dxfId="758" priority="34">
      <formula>$E$95&lt;0</formula>
    </cfRule>
  </conditionalFormatting>
  <conditionalFormatting sqref="G83:I84 H95:I95">
    <cfRule type="expression" dxfId="757" priority="31">
      <formula>$H$95&gt;0</formula>
    </cfRule>
    <cfRule type="expression" dxfId="756" priority="32">
      <formula>$H$95&lt;0</formula>
    </cfRule>
  </conditionalFormatting>
  <conditionalFormatting sqref="J83:L84 K95:L95">
    <cfRule type="expression" dxfId="755" priority="29">
      <formula>$K$95&gt;0</formula>
    </cfRule>
    <cfRule type="expression" dxfId="754" priority="30">
      <formula>$K$95&lt;0</formula>
    </cfRule>
  </conditionalFormatting>
  <conditionalFormatting sqref="M83:O84 N95:O95">
    <cfRule type="expression" dxfId="753" priority="27">
      <formula>$N$95&gt;0</formula>
    </cfRule>
    <cfRule type="expression" dxfId="752" priority="28">
      <formula>$N$95&lt;0</formula>
    </cfRule>
  </conditionalFormatting>
  <conditionalFormatting sqref="A102:O111">
    <cfRule type="expression" dxfId="751" priority="19">
      <formula>AND($N102 &gt; 0, ISNUMBER($N102))</formula>
    </cfRule>
    <cfRule type="expression" dxfId="750" priority="20">
      <formula>AND($N102 &lt; 0, ISNUMBER($N102))</formula>
    </cfRule>
    <cfRule type="expression" dxfId="749" priority="21">
      <formula>AND($K102 &gt; 0, ISNUMBER($K102))</formula>
    </cfRule>
    <cfRule type="expression" dxfId="748" priority="22">
      <formula>AND($K102 &lt; 0, ISNUMBER($K102))</formula>
    </cfRule>
    <cfRule type="expression" dxfId="747" priority="23">
      <formula>AND($H102 &gt; 0, ISNUMBER($H102))</formula>
    </cfRule>
    <cfRule type="expression" dxfId="746" priority="24">
      <formula>AND($H102 &lt; 0, ISNUMBER($H102))</formula>
    </cfRule>
    <cfRule type="expression" dxfId="745" priority="25">
      <formula>AND($E102 &gt; 0, ISNUMBER($E102))</formula>
    </cfRule>
    <cfRule type="expression" dxfId="744" priority="26">
      <formula>AND($E102 &lt; 0, ISNUMBER($E102))</formula>
    </cfRule>
  </conditionalFormatting>
  <conditionalFormatting sqref="D100:F101 E112:F112">
    <cfRule type="expression" dxfId="743" priority="17">
      <formula>$E$112&gt;0</formula>
    </cfRule>
    <cfRule type="expression" dxfId="742" priority="18">
      <formula>$E$112&lt;0</formula>
    </cfRule>
  </conditionalFormatting>
  <conditionalFormatting sqref="G100:I101 H112:I112">
    <cfRule type="expression" dxfId="741" priority="15">
      <formula>$H$112&gt;0</formula>
    </cfRule>
    <cfRule type="expression" dxfId="740" priority="16">
      <formula>$H$112&lt;0</formula>
    </cfRule>
  </conditionalFormatting>
  <conditionalFormatting sqref="J100:L101 K112:L112">
    <cfRule type="expression" dxfId="739" priority="13">
      <formula>$K$112&gt;0</formula>
    </cfRule>
    <cfRule type="expression" dxfId="738" priority="14">
      <formula>$K$112&lt;0</formula>
    </cfRule>
  </conditionalFormatting>
  <conditionalFormatting sqref="M100:O101 N112:O112">
    <cfRule type="expression" dxfId="737" priority="11">
      <formula>$N$112&gt;0</formula>
    </cfRule>
    <cfRule type="expression" dxfId="736" priority="12">
      <formula>$N$112&lt;0</formula>
    </cfRule>
  </conditionalFormatting>
  <conditionalFormatting sqref="G2:I3">
    <cfRule type="expression" dxfId="73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3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3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3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3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3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2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2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2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2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F0AB-A5DD-4358-B8DC-3240AEED0452}">
  <sheetPr codeName="Sheet23"/>
  <dimension ref="A1:R112"/>
  <sheetViews>
    <sheetView topLeftCell="A70" zoomScaleNormal="100" workbookViewId="0">
      <selection activeCell="I115" sqref="I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44287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90,327 KRW (9.03%)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187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37,284 KRW (5.33%)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-2,988 KRW (-0.30%)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58,899 KRW (5.89%)</v>
      </c>
      <c r="H9" s="273"/>
      <c r="I9" s="274"/>
      <c r="J9" s="1" t="s">
        <v>28</v>
      </c>
      <c r="K9" s="281" t="s">
        <v>217</v>
      </c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-13,609 KRW (-1.36%)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187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186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0" t="s">
        <v>67</v>
      </c>
      <c r="H16" s="191" t="s">
        <v>68</v>
      </c>
      <c r="I16" s="192" t="s">
        <v>70</v>
      </c>
      <c r="J16" s="4" t="s">
        <v>67</v>
      </c>
      <c r="K16" s="4" t="s">
        <v>68</v>
      </c>
      <c r="L16" s="188" t="s">
        <v>70</v>
      </c>
      <c r="M16" s="18" t="s">
        <v>67</v>
      </c>
      <c r="N16" s="4" t="s">
        <v>68</v>
      </c>
      <c r="O16" s="189" t="s">
        <v>70</v>
      </c>
      <c r="Q16" s="265"/>
      <c r="R16" s="266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63"/>
      <c r="R17" s="264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63"/>
      <c r="R18" s="264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63"/>
      <c r="R19" s="264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63"/>
      <c r="R20" s="264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3"/>
      <c r="R21" s="264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63"/>
      <c r="R22" s="264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3"/>
      <c r="R23" s="26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3"/>
      <c r="R24" s="26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5"/>
      <c r="R25" s="26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186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8" t="s">
        <v>70</v>
      </c>
      <c r="M33" s="18" t="s">
        <v>67</v>
      </c>
      <c r="N33" s="4" t="s">
        <v>68</v>
      </c>
      <c r="O33" s="189" t="s">
        <v>70</v>
      </c>
      <c r="Q33" s="237"/>
      <c r="R33" s="238"/>
    </row>
    <row r="34" spans="1:18" ht="17.25" customHeight="1">
      <c r="A34" s="9" t="s">
        <v>145</v>
      </c>
      <c r="B34" s="31">
        <v>79.3</v>
      </c>
      <c r="C34" s="22">
        <v>1.2626263000000001E-3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93.4</v>
      </c>
      <c r="K34" s="22">
        <f>IF(ISNUMBER(J34), (J34 - $B34) / $B34, "")</f>
        <v>0.17780580075662053</v>
      </c>
      <c r="L34" s="43">
        <f>IF(ISNUMBER(J34), $B44 * K34, "")</f>
        <v>17780.580075662052</v>
      </c>
      <c r="M34" s="89">
        <v>89.1</v>
      </c>
      <c r="N34" s="22">
        <f>IF(ISNUMBER(M34), (M34 - $B34) / $B34, "")</f>
        <v>0.12358133669609077</v>
      </c>
      <c r="O34" s="43">
        <f>IF(ISNUMBER(M34), $B44 * N34, "")</f>
        <v>12358.133669609077</v>
      </c>
      <c r="Q34" s="235"/>
      <c r="R34" s="236"/>
    </row>
    <row r="35" spans="1:18" ht="17.25" customHeight="1">
      <c r="A35" s="11" t="s">
        <v>142</v>
      </c>
      <c r="B35" s="32">
        <v>9.94</v>
      </c>
      <c r="C35" s="5">
        <v>-3.0090271000000001E-3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9.6199999999999992</v>
      </c>
      <c r="K35" s="5">
        <f t="shared" ref="K35:K43" si="16">IF(ISNUMBER(J35), (J35 - $B35) / $B35, "")</f>
        <v>-3.2193158953722364E-2</v>
      </c>
      <c r="L35" s="44">
        <f>IF(ISNUMBER(J35), $B44 * K35, "")</f>
        <v>-3219.3158953722364</v>
      </c>
      <c r="M35" s="36">
        <v>9.84</v>
      </c>
      <c r="N35" s="5">
        <f t="shared" ref="N35:N43" si="17">IF(ISNUMBER(M35), (M35 - $B35) / $B35, "")</f>
        <v>-1.0060362173038195E-2</v>
      </c>
      <c r="O35" s="44">
        <f>IF(ISNUMBER(M35), $B44 * N35, "")</f>
        <v>-1006.0362173038195</v>
      </c>
      <c r="Q35" s="235"/>
      <c r="R35" s="236"/>
    </row>
    <row r="36" spans="1:18" ht="17.25" customHeight="1">
      <c r="A36" s="11" t="s">
        <v>132</v>
      </c>
      <c r="B36" s="32">
        <v>21</v>
      </c>
      <c r="C36" s="5">
        <v>-2.3255814E-2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>
        <v>22.1</v>
      </c>
      <c r="K36" s="5">
        <f t="shared" si="16"/>
        <v>5.2380952380952452E-2</v>
      </c>
      <c r="L36" s="44">
        <f>IF(ISNUMBER(J36), $B44 * K36, "")</f>
        <v>5238.0952380952449</v>
      </c>
      <c r="M36" s="36">
        <v>23.1</v>
      </c>
      <c r="N36" s="5">
        <f t="shared" si="17"/>
        <v>0.10000000000000006</v>
      </c>
      <c r="O36" s="44">
        <f>IF(ISNUMBER(M36), $B44 * N36, "")</f>
        <v>10000.000000000005</v>
      </c>
      <c r="Q36" s="235"/>
      <c r="R36" s="236"/>
    </row>
    <row r="37" spans="1:18" ht="17.25" customHeight="1">
      <c r="A37" s="11" t="s">
        <v>103</v>
      </c>
      <c r="B37" s="32">
        <v>92.3</v>
      </c>
      <c r="C37" s="5">
        <v>-3.0462184900000001E-2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>
        <v>96.3</v>
      </c>
      <c r="K37" s="5">
        <f t="shared" si="16"/>
        <v>4.3336944745395449E-2</v>
      </c>
      <c r="L37" s="44">
        <f>IF(ISNUMBER(J37), $B44 * K37, "")</f>
        <v>4333.6944745395449</v>
      </c>
      <c r="M37" s="36">
        <v>100</v>
      </c>
      <c r="N37" s="5">
        <f t="shared" si="17"/>
        <v>8.3423618634886273E-2</v>
      </c>
      <c r="O37" s="44">
        <f>IF(ISNUMBER(M37), $B44 * N37, "")</f>
        <v>8342.3618634886279</v>
      </c>
      <c r="Q37" s="235"/>
      <c r="R37" s="236"/>
    </row>
    <row r="38" spans="1:18" ht="17.25" customHeight="1">
      <c r="A38" s="8" t="s">
        <v>131</v>
      </c>
      <c r="B38" s="33">
        <v>28.3</v>
      </c>
      <c r="C38" s="24">
        <v>-4.0677966099999997E-2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>
        <v>29.4</v>
      </c>
      <c r="K38" s="24">
        <f t="shared" si="16"/>
        <v>3.8869257950529958E-2</v>
      </c>
      <c r="L38" s="44">
        <f>IF(ISNUMBER(J38), $B44 * K38, "")</f>
        <v>3886.9257950529959</v>
      </c>
      <c r="M38" s="37">
        <v>30.7</v>
      </c>
      <c r="N38" s="24">
        <f t="shared" si="17"/>
        <v>8.48056537102473E-2</v>
      </c>
      <c r="O38" s="44">
        <f>IF(ISNUMBER(M38), $B44 * N38, "")</f>
        <v>8480.5653710247298</v>
      </c>
      <c r="Q38" s="235"/>
      <c r="R38" s="236"/>
    </row>
    <row r="39" spans="1:18" ht="17.25" customHeight="1">
      <c r="A39" s="11" t="s">
        <v>100</v>
      </c>
      <c r="B39" s="32">
        <v>28.8</v>
      </c>
      <c r="C39" s="5">
        <v>-5.5737704899999997E-2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>
        <v>38.9</v>
      </c>
      <c r="K39" s="5">
        <f t="shared" si="16"/>
        <v>0.35069444444444436</v>
      </c>
      <c r="L39" s="48">
        <f>IF(ISNUMBER(J39), $B44 * K39, "")</f>
        <v>35069.444444444438</v>
      </c>
      <c r="M39" s="36">
        <v>36.1</v>
      </c>
      <c r="N39" s="5">
        <f t="shared" si="17"/>
        <v>0.25347222222222227</v>
      </c>
      <c r="O39" s="48">
        <f>IF(ISNUMBER(M39), $B44 * N39, "")</f>
        <v>25347.222222222226</v>
      </c>
      <c r="Q39" s="235"/>
      <c r="R39" s="236"/>
    </row>
    <row r="40" spans="1:18" ht="17.25" customHeight="1">
      <c r="A40" s="11" t="s">
        <v>135</v>
      </c>
      <c r="B40" s="32">
        <v>23.2</v>
      </c>
      <c r="C40" s="5">
        <v>-5.6910569100000002E-2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>
        <v>23.8</v>
      </c>
      <c r="K40" s="5">
        <f t="shared" si="16"/>
        <v>2.5862068965517303E-2</v>
      </c>
      <c r="L40" s="44">
        <f>IF(ISNUMBER(J40), $B44 * K40, "")</f>
        <v>2586.2068965517306</v>
      </c>
      <c r="M40" s="36">
        <v>24.9</v>
      </c>
      <c r="N40" s="5">
        <f t="shared" si="17"/>
        <v>7.3275862068965483E-2</v>
      </c>
      <c r="O40" s="44">
        <f>IF(ISNUMBER(M40), $B44 * N40, "")</f>
        <v>7327.586206896548</v>
      </c>
      <c r="Q40" s="235"/>
      <c r="R40" s="236"/>
    </row>
    <row r="41" spans="1:18" ht="17.25" customHeight="1">
      <c r="A41" s="11" t="s">
        <v>122</v>
      </c>
      <c r="B41" s="32">
        <v>61</v>
      </c>
      <c r="C41" s="5">
        <v>-6.1538461500000002E-2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>
        <v>62.4</v>
      </c>
      <c r="K41" s="5">
        <f t="shared" si="16"/>
        <v>2.2950819672131126E-2</v>
      </c>
      <c r="L41" s="44">
        <f>IF(ISNUMBER(J41), $B44 * K41, "")</f>
        <v>2295.0819672131124</v>
      </c>
      <c r="M41" s="36">
        <v>64.8</v>
      </c>
      <c r="N41" s="5">
        <f t="shared" si="17"/>
        <v>6.2295081967213069E-2</v>
      </c>
      <c r="O41" s="44">
        <f>IF(ISNUMBER(M41), $B44 * N41, "")</f>
        <v>6229.5081967213073</v>
      </c>
      <c r="Q41" s="235"/>
      <c r="R41" s="236"/>
    </row>
    <row r="42" spans="1:18" ht="17.25" customHeight="1">
      <c r="A42" s="11" t="s">
        <v>144</v>
      </c>
      <c r="B42" s="32">
        <v>40.1</v>
      </c>
      <c r="C42" s="5">
        <v>-6.3084112100000006E-2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>
        <v>40.1</v>
      </c>
      <c r="K42" s="5">
        <f t="shared" si="16"/>
        <v>0</v>
      </c>
      <c r="L42" s="44">
        <f>IF(ISNUMBER(J42), $B44 * K42, "")</f>
        <v>0</v>
      </c>
      <c r="M42" s="36">
        <v>41.5</v>
      </c>
      <c r="N42" s="5">
        <f t="shared" si="17"/>
        <v>3.4912718204488741E-2</v>
      </c>
      <c r="O42" s="44">
        <f>IF(ISNUMBER(M42), $B44 * N42, "")</f>
        <v>3491.2718204488742</v>
      </c>
      <c r="P42" s="17"/>
      <c r="Q42" s="237"/>
      <c r="R42" s="238"/>
    </row>
    <row r="43" spans="1:18" ht="17.25" customHeight="1" thickBot="1">
      <c r="A43" s="13" t="s">
        <v>157</v>
      </c>
      <c r="B43" s="34">
        <v>24.6</v>
      </c>
      <c r="C43" s="16">
        <v>-6.4638783300000002E-2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>
        <v>26.3</v>
      </c>
      <c r="K43" s="16">
        <f t="shared" si="16"/>
        <v>6.9105691056910543E-2</v>
      </c>
      <c r="L43" s="45">
        <f>IF(ISNUMBER(J43), $B44 * K43, "")</f>
        <v>6910.5691056910546</v>
      </c>
      <c r="M43" s="38">
        <v>27</v>
      </c>
      <c r="N43" s="16">
        <f t="shared" si="17"/>
        <v>9.7560975609756032E-2</v>
      </c>
      <c r="O43" s="45">
        <f>IF(ISNUMBER(M43), $B44 * N43, "")</f>
        <v>9756.0975609756024</v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7.4881282101877944E-2</v>
      </c>
      <c r="L44" s="47">
        <f>SUM(L34:L43)</f>
        <v>74881.28210187795</v>
      </c>
      <c r="M44" s="57" t="s">
        <v>82</v>
      </c>
      <c r="N44" s="46">
        <f>IF(COUNT(N34:N43), SUM(N34:N43) / COUNT(N34:N43), 0)</f>
        <v>9.0326710694083184E-2</v>
      </c>
      <c r="O44" s="47">
        <f>SUM(O34:O43)</f>
        <v>90326.710694083173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186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8" t="s">
        <v>70</v>
      </c>
      <c r="M50" s="18" t="s">
        <v>67</v>
      </c>
      <c r="N50" s="4" t="s">
        <v>68</v>
      </c>
      <c r="O50" s="189" t="s">
        <v>70</v>
      </c>
      <c r="Q50" s="237"/>
      <c r="R50" s="238"/>
    </row>
    <row r="51" spans="1:18" ht="17.25" customHeight="1">
      <c r="A51" s="9" t="s">
        <v>134</v>
      </c>
      <c r="B51" s="31">
        <v>24.3</v>
      </c>
      <c r="C51" s="22">
        <v>-6.8965517200000007E-2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24.9</v>
      </c>
      <c r="K51" s="22">
        <f>IF(ISNUMBER(J51), (J51 - $B51) / $B51, "")</f>
        <v>2.469135802469127E-2</v>
      </c>
      <c r="L51" s="43">
        <f>IF(ISNUMBER(J51), $B61 * K51, "")</f>
        <v>2469.1358024691272</v>
      </c>
      <c r="M51" s="89">
        <v>25.8</v>
      </c>
      <c r="N51" s="22">
        <f>IF(ISNUMBER(M51), (M51 - $B51) / $B51, "")</f>
        <v>6.1728395061728392E-2</v>
      </c>
      <c r="O51" s="43">
        <f>IF(ISNUMBER(M51), $B61 * N51, "")</f>
        <v>6172.8395061728388</v>
      </c>
      <c r="Q51" s="235"/>
      <c r="R51" s="236"/>
    </row>
    <row r="52" spans="1:18" ht="17.25" customHeight="1">
      <c r="A52" s="11" t="s">
        <v>162</v>
      </c>
      <c r="B52" s="32">
        <v>52.6</v>
      </c>
      <c r="C52" s="5">
        <v>-7.0671378100000001E-2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53.8</v>
      </c>
      <c r="K52" s="5">
        <f t="shared" ref="K52:K60" si="20">IF(ISNUMBER(J52), (J52 - $B52) / $B52, "")</f>
        <v>2.2813688212927674E-2</v>
      </c>
      <c r="L52" s="44">
        <f>IF(ISNUMBER(J52), $B61 * K52, "")</f>
        <v>2281.3688212927673</v>
      </c>
      <c r="M52" s="36">
        <v>57.4</v>
      </c>
      <c r="N52" s="5">
        <f t="shared" ref="N52:N60" si="21">IF(ISNUMBER(M52), (M52 - $B52) / $B52, "")</f>
        <v>9.1254752851710974E-2</v>
      </c>
      <c r="O52" s="44">
        <f>IF(ISNUMBER(M52), $B61 * N52, "")</f>
        <v>9125.4752851710982</v>
      </c>
      <c r="Q52" s="235"/>
      <c r="R52" s="236"/>
    </row>
    <row r="53" spans="1:18" ht="17.25" customHeight="1">
      <c r="A53" s="11" t="s">
        <v>154</v>
      </c>
      <c r="B53" s="32">
        <v>20.9</v>
      </c>
      <c r="C53" s="5">
        <v>-7.1111111099999999E-2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>
        <v>21.4</v>
      </c>
      <c r="K53" s="5">
        <f t="shared" si="20"/>
        <v>2.3923444976076555E-2</v>
      </c>
      <c r="L53" s="44">
        <f>IF(ISNUMBER(J53), $B61 * K53, "")</f>
        <v>2392.3444976076553</v>
      </c>
      <c r="M53" s="36">
        <v>22.5</v>
      </c>
      <c r="N53" s="5">
        <f t="shared" si="21"/>
        <v>7.6555023923445042E-2</v>
      </c>
      <c r="O53" s="44">
        <f>IF(ISNUMBER(M53), $B61 * N53, "")</f>
        <v>7655.5023923445042</v>
      </c>
      <c r="Q53" s="235"/>
      <c r="R53" s="236"/>
    </row>
    <row r="54" spans="1:18" ht="17.25" customHeight="1">
      <c r="A54" s="11" t="s">
        <v>107</v>
      </c>
      <c r="B54" s="32">
        <v>31.9</v>
      </c>
      <c r="C54" s="5">
        <v>-7.2674418599999999E-2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>
        <v>33</v>
      </c>
      <c r="K54" s="5">
        <f t="shared" si="20"/>
        <v>3.4482758620689703E-2</v>
      </c>
      <c r="L54" s="44">
        <f>IF(ISNUMBER(J54), $B61 * K54, "")</f>
        <v>3448.2758620689701</v>
      </c>
      <c r="M54" s="36">
        <v>34.200000000000003</v>
      </c>
      <c r="N54" s="5">
        <f t="shared" si="21"/>
        <v>7.2100313479623965E-2</v>
      </c>
      <c r="O54" s="44">
        <f>IF(ISNUMBER(M54), $B61 * N54, "")</f>
        <v>7210.0313479623965</v>
      </c>
      <c r="Q54" s="235"/>
      <c r="R54" s="236"/>
    </row>
    <row r="55" spans="1:18" ht="17.25" customHeight="1">
      <c r="A55" s="8" t="s">
        <v>147</v>
      </c>
      <c r="B55" s="33">
        <v>83.5</v>
      </c>
      <c r="C55" s="24">
        <v>-8.1408140800000001E-2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>
        <v>79.099999999999994</v>
      </c>
      <c r="K55" s="24">
        <f t="shared" si="20"/>
        <v>-5.2694610778443181E-2</v>
      </c>
      <c r="L55" s="44">
        <f>IF(ISNUMBER(J55), $B61 * K55, "")</f>
        <v>-5269.4610778443184</v>
      </c>
      <c r="M55" s="37">
        <v>83.6</v>
      </c>
      <c r="N55" s="24">
        <f t="shared" si="21"/>
        <v>1.1976047904190936E-3</v>
      </c>
      <c r="O55" s="44">
        <f>IF(ISNUMBER(M55), $B61 * N55, "")</f>
        <v>119.76047904190936</v>
      </c>
      <c r="Q55" s="235"/>
      <c r="R55" s="236"/>
    </row>
    <row r="56" spans="1:18" ht="17.25" customHeight="1">
      <c r="A56" s="11" t="s">
        <v>118</v>
      </c>
      <c r="B56" s="32">
        <v>21.8</v>
      </c>
      <c r="C56" s="5">
        <v>-8.4033613399999998E-2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>
        <v>22.2</v>
      </c>
      <c r="K56" s="5">
        <f t="shared" si="20"/>
        <v>1.8348623853210944E-2</v>
      </c>
      <c r="L56" s="48">
        <f>IF(ISNUMBER(J56), $B61 * K56, "")</f>
        <v>1834.8623853210945</v>
      </c>
      <c r="M56" s="36">
        <v>22.9</v>
      </c>
      <c r="N56" s="5">
        <f t="shared" si="21"/>
        <v>5.0458715596330174E-2</v>
      </c>
      <c r="O56" s="48">
        <f>IF(ISNUMBER(M56), $B61 * N56, "")</f>
        <v>5045.8715596330176</v>
      </c>
      <c r="Q56" s="235"/>
      <c r="R56" s="236"/>
    </row>
    <row r="57" spans="1:18" ht="17.25" customHeight="1">
      <c r="A57" s="11" t="s">
        <v>95</v>
      </c>
      <c r="B57" s="32">
        <v>30.7</v>
      </c>
      <c r="C57" s="5">
        <v>-8.9020771499999998E-2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>
        <v>29.7</v>
      </c>
      <c r="K57" s="5">
        <f t="shared" si="20"/>
        <v>-3.2573289902280131E-2</v>
      </c>
      <c r="L57" s="44">
        <f>IF(ISNUMBER(J57), $B61 * K57, "")</f>
        <v>-3257.328990228013</v>
      </c>
      <c r="M57" s="36">
        <v>31.3</v>
      </c>
      <c r="N57" s="5">
        <f t="shared" si="21"/>
        <v>1.9543973941368125E-2</v>
      </c>
      <c r="O57" s="44">
        <f>IF(ISNUMBER(M57), $B61 * N57, "")</f>
        <v>1954.3973941368124</v>
      </c>
      <c r="Q57" s="235"/>
      <c r="R57" s="23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5.5702818581246927E-3</v>
      </c>
      <c r="L61" s="47">
        <f>SUM(L51:L60)</f>
        <v>3899.1973006872831</v>
      </c>
      <c r="M61" s="57" t="s">
        <v>82</v>
      </c>
      <c r="N61" s="46">
        <f>IF(COUNT(N51:N60), SUM(N51:N60) / COUNT(N51:N60), 0)</f>
        <v>5.3262682806375118E-2</v>
      </c>
      <c r="O61" s="47">
        <f>SUM(O51:O60)</f>
        <v>37283.877964462576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186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8" t="s">
        <v>70</v>
      </c>
      <c r="M67" s="18" t="s">
        <v>67</v>
      </c>
      <c r="N67" s="4" t="s">
        <v>68</v>
      </c>
      <c r="O67" s="189" t="s">
        <v>70</v>
      </c>
      <c r="Q67" s="237"/>
      <c r="R67" s="238"/>
    </row>
    <row r="68" spans="1:18" ht="17.25" customHeight="1">
      <c r="A68" s="9" t="s">
        <v>127</v>
      </c>
      <c r="B68" s="31">
        <v>117</v>
      </c>
      <c r="C68" s="22">
        <v>0.35416666670000002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102</v>
      </c>
      <c r="K68" s="22">
        <f>IF(ISNUMBER(J68), (J68 - $B68) / $B68, "")</f>
        <v>-0.12820512820512819</v>
      </c>
      <c r="L68" s="43">
        <f>IF(ISNUMBER(J68), $B78 * K68, "")</f>
        <v>-12820.512820512819</v>
      </c>
      <c r="M68" s="89">
        <v>105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35"/>
      <c r="R68" s="236"/>
    </row>
    <row r="69" spans="1:18" ht="17.25" customHeight="1">
      <c r="A69" s="11" t="s">
        <v>167</v>
      </c>
      <c r="B69" s="32">
        <v>726</v>
      </c>
      <c r="C69" s="5">
        <v>0.32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675</v>
      </c>
      <c r="K69" s="5">
        <f t="shared" ref="K69:K77" si="24">IF(ISNUMBER(J69), (J69 - $B69) / $B69, "")</f>
        <v>-7.0247933884297523E-2</v>
      </c>
      <c r="L69" s="44">
        <f>IF(ISNUMBER(J69), $B78 * K69, "")</f>
        <v>-7024.7933884297527</v>
      </c>
      <c r="M69" s="36">
        <v>686</v>
      </c>
      <c r="N69" s="5">
        <f t="shared" ref="N69:N77" si="25">IF(ISNUMBER(M69), (M69 - $B69) / $B69, "")</f>
        <v>-5.5096418732782371E-2</v>
      </c>
      <c r="O69" s="44">
        <f>IF(ISNUMBER(M69), $B78 * N69, "")</f>
        <v>-5509.6418732782367</v>
      </c>
      <c r="Q69" s="235"/>
      <c r="R69" s="236"/>
    </row>
    <row r="70" spans="1:18" ht="17.25" customHeight="1">
      <c r="A70" s="11" t="s">
        <v>170</v>
      </c>
      <c r="B70" s="32">
        <v>507</v>
      </c>
      <c r="C70" s="5">
        <v>9.2672413800000006E-2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>
        <v>503</v>
      </c>
      <c r="K70" s="5">
        <f t="shared" si="24"/>
        <v>-7.889546351084813E-3</v>
      </c>
      <c r="L70" s="44">
        <f>IF(ISNUMBER(J70), $B78 * K70, "")</f>
        <v>-788.95463510848128</v>
      </c>
      <c r="M70" s="36">
        <v>517</v>
      </c>
      <c r="N70" s="5">
        <f t="shared" si="25"/>
        <v>1.9723865877712032E-2</v>
      </c>
      <c r="O70" s="44">
        <f>IF(ISNUMBER(M70), $B78 * N70, "")</f>
        <v>1972.3865877712033</v>
      </c>
      <c r="Q70" s="235"/>
      <c r="R70" s="236"/>
    </row>
    <row r="71" spans="1:18" ht="17.25" customHeight="1">
      <c r="A71" s="11" t="s">
        <v>156</v>
      </c>
      <c r="B71" s="32">
        <v>721</v>
      </c>
      <c r="C71" s="5">
        <v>8.9123867100000004E-2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>
        <v>682</v>
      </c>
      <c r="K71" s="5">
        <f t="shared" si="24"/>
        <v>-5.4091539528432729E-2</v>
      </c>
      <c r="L71" s="44">
        <f>IF(ISNUMBER(J71), $B78 * K71, "")</f>
        <v>-5409.1539528432731</v>
      </c>
      <c r="M71" s="36">
        <v>719</v>
      </c>
      <c r="N71" s="5">
        <f t="shared" si="25"/>
        <v>-2.7739251040221915E-3</v>
      </c>
      <c r="O71" s="44">
        <f>IF(ISNUMBER(M71), $B78 * N71, "")</f>
        <v>-277.39251040221916</v>
      </c>
      <c r="Q71" s="235"/>
      <c r="R71" s="236"/>
    </row>
    <row r="72" spans="1:18" ht="17.25" customHeight="1">
      <c r="A72" s="8" t="s">
        <v>129</v>
      </c>
      <c r="B72" s="33">
        <v>390</v>
      </c>
      <c r="C72" s="24">
        <v>4.8387096800000001E-2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>
        <v>368</v>
      </c>
      <c r="K72" s="24">
        <f t="shared" si="24"/>
        <v>-5.6410256410256411E-2</v>
      </c>
      <c r="L72" s="44">
        <f>IF(ISNUMBER(J72), $B78 * K72, "")</f>
        <v>-5641.0256410256407</v>
      </c>
      <c r="M72" s="37">
        <v>390</v>
      </c>
      <c r="N72" s="24">
        <f t="shared" si="25"/>
        <v>0</v>
      </c>
      <c r="O72" s="44">
        <f>IF(ISNUMBER(M72), $B78 * N72, "")</f>
        <v>0</v>
      </c>
      <c r="Q72" s="235"/>
      <c r="R72" s="236"/>
    </row>
    <row r="73" spans="1:18" ht="17.25" customHeight="1">
      <c r="A73" s="11" t="s">
        <v>125</v>
      </c>
      <c r="B73" s="32">
        <v>305</v>
      </c>
      <c r="C73" s="5">
        <v>3.3898305099999998E-2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>
        <v>292</v>
      </c>
      <c r="K73" s="5">
        <f t="shared" si="24"/>
        <v>-4.2622950819672129E-2</v>
      </c>
      <c r="L73" s="48">
        <f>IF(ISNUMBER(J73), $B78 * K73, "")</f>
        <v>-4262.2950819672133</v>
      </c>
      <c r="M73" s="36">
        <v>301</v>
      </c>
      <c r="N73" s="5">
        <f t="shared" si="25"/>
        <v>-1.3114754098360656E-2</v>
      </c>
      <c r="O73" s="48">
        <f>IF(ISNUMBER(M73), $B78 * N73, "")</f>
        <v>-1311.4754098360656</v>
      </c>
      <c r="Q73" s="235"/>
      <c r="R73" s="236"/>
    </row>
    <row r="74" spans="1:18" ht="17.25" customHeight="1">
      <c r="A74" s="11" t="s">
        <v>120</v>
      </c>
      <c r="B74" s="32">
        <v>667</v>
      </c>
      <c r="C74" s="5">
        <v>2.3006135E-2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>
        <v>651</v>
      </c>
      <c r="K74" s="5">
        <f t="shared" si="24"/>
        <v>-2.3988005997001498E-2</v>
      </c>
      <c r="L74" s="44">
        <f>IF(ISNUMBER(J74), $B78 * K74, "")</f>
        <v>-2398.8005997001496</v>
      </c>
      <c r="M74" s="36">
        <v>686</v>
      </c>
      <c r="N74" s="5">
        <f t="shared" si="25"/>
        <v>2.8485757121439279E-2</v>
      </c>
      <c r="O74" s="44">
        <f>IF(ISNUMBER(M74), $B78 * N74, "")</f>
        <v>2848.5757121439278</v>
      </c>
      <c r="Q74" s="235"/>
      <c r="R74" s="236"/>
    </row>
    <row r="75" spans="1:18" ht="17.25" customHeight="1">
      <c r="A75" s="11" t="s">
        <v>121</v>
      </c>
      <c r="B75" s="32">
        <v>325</v>
      </c>
      <c r="C75" s="5">
        <v>1.8808777400000001E-2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>
        <v>321</v>
      </c>
      <c r="K75" s="5">
        <f t="shared" si="24"/>
        <v>-1.2307692307692308E-2</v>
      </c>
      <c r="L75" s="44">
        <f>IF(ISNUMBER(J75), $B78 * K75, "")</f>
        <v>-1230.7692307692307</v>
      </c>
      <c r="M75" s="36">
        <v>343</v>
      </c>
      <c r="N75" s="5">
        <f t="shared" si="25"/>
        <v>5.5384615384615386E-2</v>
      </c>
      <c r="O75" s="44">
        <f>IF(ISNUMBER(M75), $B78 * N75, "")</f>
        <v>5538.461538461539</v>
      </c>
      <c r="Q75" s="235"/>
      <c r="R75" s="236"/>
    </row>
    <row r="76" spans="1:18" ht="17.25" customHeight="1">
      <c r="A76" s="11" t="s">
        <v>165</v>
      </c>
      <c r="B76" s="32">
        <v>549</v>
      </c>
      <c r="C76" s="5">
        <v>1.1049723799999999E-2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>
        <v>527</v>
      </c>
      <c r="K76" s="5">
        <f t="shared" si="24"/>
        <v>-4.0072859744990891E-2</v>
      </c>
      <c r="L76" s="44">
        <f>IF(ISNUMBER(J76), $B78 * K76, "")</f>
        <v>-4007.2859744990892</v>
      </c>
      <c r="M76" s="36">
        <v>559</v>
      </c>
      <c r="N76" s="5">
        <f t="shared" si="25"/>
        <v>1.8214936247723135E-2</v>
      </c>
      <c r="O76" s="44">
        <f>IF(ISNUMBER(M76), $B78 * N76, "")</f>
        <v>1821.4936247723135</v>
      </c>
      <c r="Q76" s="237"/>
      <c r="R76" s="238"/>
    </row>
    <row r="77" spans="1:18" ht="17.25" customHeight="1" thickBot="1">
      <c r="A77" s="13" t="s">
        <v>143</v>
      </c>
      <c r="B77" s="34">
        <v>549</v>
      </c>
      <c r="C77" s="16">
        <v>-7.2332730999999997E-3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>
        <v>530</v>
      </c>
      <c r="K77" s="16">
        <f t="shared" si="24"/>
        <v>-3.4608378870673952E-2</v>
      </c>
      <c r="L77" s="45">
        <f>IF(ISNUMBER(J77), $B78 * K77, "")</f>
        <v>-3460.8378870673951</v>
      </c>
      <c r="M77" s="38">
        <v>561</v>
      </c>
      <c r="N77" s="16">
        <f t="shared" si="25"/>
        <v>2.185792349726776E-2</v>
      </c>
      <c r="O77" s="45">
        <f>IF(ISNUMBER(M77), $B78 * N77, "")</f>
        <v>2185.7923497267761</v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-4.7044429211923047E-2</v>
      </c>
      <c r="L78" s="47">
        <f>SUM(L68:L77)</f>
        <v>-47044.429211923052</v>
      </c>
      <c r="M78" s="57" t="s">
        <v>82</v>
      </c>
      <c r="N78" s="46">
        <f>IF(COUNT(N68:N77), SUM(N68:N77) / COUNT(N68:N77), 0)</f>
        <v>-2.9882102370510197E-3</v>
      </c>
      <c r="O78" s="47">
        <f>SUM(O68:O77)</f>
        <v>-2988.2102370510197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186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8" t="s">
        <v>70</v>
      </c>
      <c r="M84" s="18" t="s">
        <v>67</v>
      </c>
      <c r="N84" s="4" t="s">
        <v>68</v>
      </c>
      <c r="O84" s="189" t="s">
        <v>70</v>
      </c>
      <c r="Q84" s="237"/>
      <c r="R84" s="238"/>
    </row>
    <row r="85" spans="1:18" ht="17.25" customHeight="1">
      <c r="A85" s="9" t="s">
        <v>171</v>
      </c>
      <c r="B85" s="31">
        <v>621</v>
      </c>
      <c r="C85" s="22">
        <v>-1.1146496800000001E-2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618</v>
      </c>
      <c r="K85" s="22">
        <f>IF(ISNUMBER(J85), (J85 - $B85) / $B85, "")</f>
        <v>-4.830917874396135E-3</v>
      </c>
      <c r="L85" s="43">
        <f>IF(ISNUMBER(J85), $B95 * K85, "")</f>
        <v>-483.09178743961348</v>
      </c>
      <c r="M85" s="89">
        <v>642</v>
      </c>
      <c r="N85" s="22">
        <f>IF(ISNUMBER(M85), (M85 - $B85) / $B85, "")</f>
        <v>3.3816425120772944E-2</v>
      </c>
      <c r="O85" s="43">
        <f>IF(ISNUMBER(M85), $B95 * N85, "")</f>
        <v>3381.6425120772942</v>
      </c>
      <c r="Q85" s="235"/>
      <c r="R85" s="236"/>
    </row>
    <row r="86" spans="1:18" ht="17.25" customHeight="1">
      <c r="A86" s="11" t="s">
        <v>161</v>
      </c>
      <c r="B86" s="32">
        <v>181</v>
      </c>
      <c r="C86" s="5">
        <v>-1.6304347800000001E-2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186</v>
      </c>
      <c r="K86" s="5">
        <f t="shared" ref="K86:K94" si="28">IF(ISNUMBER(J86), (J86 - $B86) / $B86, "")</f>
        <v>2.7624309392265192E-2</v>
      </c>
      <c r="L86" s="44">
        <f>IF(ISNUMBER(J86), $B95 * K86, "")</f>
        <v>2762.4309392265191</v>
      </c>
      <c r="M86" s="36">
        <v>195</v>
      </c>
      <c r="N86" s="5">
        <f t="shared" ref="N86:N94" si="29">IF(ISNUMBER(M86), (M86 - $B86) / $B86, "")</f>
        <v>7.7348066298342538E-2</v>
      </c>
      <c r="O86" s="44">
        <f>IF(ISNUMBER(M86), $B95 * N86, "")</f>
        <v>7734.8066298342537</v>
      </c>
      <c r="Q86" s="235"/>
      <c r="R86" s="236"/>
    </row>
    <row r="87" spans="1:18" ht="17.25" customHeight="1">
      <c r="A87" s="11" t="s">
        <v>136</v>
      </c>
      <c r="B87" s="32">
        <v>402</v>
      </c>
      <c r="C87" s="5">
        <v>-2.1897810199999999E-2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>
        <v>412</v>
      </c>
      <c r="K87" s="5">
        <f t="shared" si="28"/>
        <v>2.4875621890547265E-2</v>
      </c>
      <c r="L87" s="44">
        <f>IF(ISNUMBER(J87), $B95 * K87, "")</f>
        <v>2487.5621890547263</v>
      </c>
      <c r="M87" s="36">
        <v>418</v>
      </c>
      <c r="N87" s="5">
        <f t="shared" si="29"/>
        <v>3.9800995024875621E-2</v>
      </c>
      <c r="O87" s="44">
        <f>IF(ISNUMBER(M87), $B95 * N87, "")</f>
        <v>3980.0995024875619</v>
      </c>
      <c r="Q87" s="235"/>
      <c r="R87" s="236"/>
    </row>
    <row r="88" spans="1:18" ht="17.25" customHeight="1">
      <c r="A88" s="11" t="s">
        <v>124</v>
      </c>
      <c r="B88" s="32">
        <v>638</v>
      </c>
      <c r="C88" s="5">
        <v>-2.44648318E-2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>
        <v>672</v>
      </c>
      <c r="K88" s="5">
        <f t="shared" si="28"/>
        <v>5.329153605015674E-2</v>
      </c>
      <c r="L88" s="44">
        <f>IF(ISNUMBER(J88), $B95 * K88, "")</f>
        <v>5329.1536050156737</v>
      </c>
      <c r="M88" s="36">
        <v>710</v>
      </c>
      <c r="N88" s="5">
        <f t="shared" si="29"/>
        <v>0.11285266457680251</v>
      </c>
      <c r="O88" s="44">
        <f>IF(ISNUMBER(M88), $B95 * N88, "")</f>
        <v>11285.266457680251</v>
      </c>
      <c r="Q88" s="235"/>
      <c r="R88" s="236"/>
    </row>
    <row r="89" spans="1:18" ht="17.25" customHeight="1">
      <c r="A89" s="8" t="s">
        <v>104</v>
      </c>
      <c r="B89" s="33">
        <v>557</v>
      </c>
      <c r="C89" s="24">
        <v>-2.62237762E-2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>
        <v>560</v>
      </c>
      <c r="K89" s="24">
        <f t="shared" si="28"/>
        <v>5.3859964093357273E-3</v>
      </c>
      <c r="L89" s="44">
        <f>IF(ISNUMBER(J89), $B95 * K89, "")</f>
        <v>538.59964093357269</v>
      </c>
      <c r="M89" s="37">
        <v>586</v>
      </c>
      <c r="N89" s="24">
        <f t="shared" si="29"/>
        <v>5.2064631956912029E-2</v>
      </c>
      <c r="O89" s="44">
        <f>IF(ISNUMBER(M89), $B95 * N89, "")</f>
        <v>5206.4631956912026</v>
      </c>
      <c r="Q89" s="235"/>
      <c r="R89" s="236"/>
    </row>
    <row r="90" spans="1:18" ht="17.25" customHeight="1">
      <c r="A90" s="11" t="s">
        <v>112</v>
      </c>
      <c r="B90" s="32">
        <v>104</v>
      </c>
      <c r="C90" s="5">
        <v>-2.8037383200000002E-2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>
        <v>105</v>
      </c>
      <c r="K90" s="5">
        <f t="shared" si="28"/>
        <v>9.6153846153846159E-3</v>
      </c>
      <c r="L90" s="48">
        <f>IF(ISNUMBER(J90), $B95 * K90, "")</f>
        <v>961.53846153846155</v>
      </c>
      <c r="M90" s="36">
        <v>109</v>
      </c>
      <c r="N90" s="5">
        <f t="shared" si="29"/>
        <v>4.807692307692308E-2</v>
      </c>
      <c r="O90" s="48">
        <f>IF(ISNUMBER(M90), $B95 * N90, "")</f>
        <v>4807.6923076923076</v>
      </c>
      <c r="Q90" s="235"/>
      <c r="R90" s="236"/>
    </row>
    <row r="91" spans="1:18" ht="17.25" customHeight="1">
      <c r="A91" s="11" t="s">
        <v>149</v>
      </c>
      <c r="B91" s="32">
        <v>227</v>
      </c>
      <c r="C91" s="5">
        <v>-2.99145299E-2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>
        <v>226</v>
      </c>
      <c r="K91" s="5">
        <f t="shared" si="28"/>
        <v>-4.4052863436123352E-3</v>
      </c>
      <c r="L91" s="44">
        <f>IF(ISNUMBER(J91), $B95 * K91, "")</f>
        <v>-440.52863436123351</v>
      </c>
      <c r="M91" s="36">
        <v>237</v>
      </c>
      <c r="N91" s="5">
        <f t="shared" si="29"/>
        <v>4.405286343612335E-2</v>
      </c>
      <c r="O91" s="44">
        <f>IF(ISNUMBER(M91), $B95 * N91, "")</f>
        <v>4405.2863436123353</v>
      </c>
      <c r="Q91" s="235"/>
      <c r="R91" s="236"/>
    </row>
    <row r="92" spans="1:18" ht="17.25" customHeight="1">
      <c r="A92" s="11" t="s">
        <v>102</v>
      </c>
      <c r="B92" s="32">
        <v>138</v>
      </c>
      <c r="C92" s="5">
        <v>-3.4965034999999998E-2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>
        <v>149</v>
      </c>
      <c r="K92" s="5">
        <f t="shared" si="28"/>
        <v>7.9710144927536225E-2</v>
      </c>
      <c r="L92" s="44">
        <f>IF(ISNUMBER(J92), $B95 * K92, "")</f>
        <v>7971.0144927536221</v>
      </c>
      <c r="M92" s="36">
        <v>153</v>
      </c>
      <c r="N92" s="5">
        <f t="shared" si="29"/>
        <v>0.10869565217391304</v>
      </c>
      <c r="O92" s="44">
        <f>IF(ISNUMBER(M92), $B95 * N92, "")</f>
        <v>10869.565217391304</v>
      </c>
      <c r="Q92" s="235"/>
      <c r="R92" s="236"/>
    </row>
    <row r="93" spans="1:18" ht="17.25" customHeight="1">
      <c r="A93" s="11" t="s">
        <v>163</v>
      </c>
      <c r="B93" s="32">
        <v>162</v>
      </c>
      <c r="C93" s="5">
        <v>-3.5714285700000001E-2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>
        <v>158</v>
      </c>
      <c r="K93" s="5">
        <f t="shared" si="28"/>
        <v>-2.4691358024691357E-2</v>
      </c>
      <c r="L93" s="44">
        <f>IF(ISNUMBER(J93), $B95 * K93, "")</f>
        <v>-2469.1358024691358</v>
      </c>
      <c r="M93" s="36">
        <v>165</v>
      </c>
      <c r="N93" s="5">
        <f t="shared" si="29"/>
        <v>1.8518518518518517E-2</v>
      </c>
      <c r="O93" s="44">
        <f>IF(ISNUMBER(M93), $B95 * N93, "")</f>
        <v>1851.8518518518517</v>
      </c>
      <c r="Q93" s="237"/>
      <c r="R93" s="238"/>
    </row>
    <row r="94" spans="1:18" ht="17.25" customHeight="1" thickBot="1">
      <c r="A94" s="13" t="s">
        <v>137</v>
      </c>
      <c r="B94" s="34">
        <v>186</v>
      </c>
      <c r="C94" s="16">
        <v>-3.62694301E-2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>
        <v>185</v>
      </c>
      <c r="K94" s="16">
        <f t="shared" si="28"/>
        <v>-5.3763440860215058E-3</v>
      </c>
      <c r="L94" s="45">
        <f>IF(ISNUMBER(J94), $B95 * K94, "")</f>
        <v>-537.63440860215053</v>
      </c>
      <c r="M94" s="38">
        <v>196</v>
      </c>
      <c r="N94" s="16">
        <f t="shared" si="29"/>
        <v>5.3763440860215055E-2</v>
      </c>
      <c r="O94" s="45">
        <f>IF(ISNUMBER(M94), $B95 * N94, "")</f>
        <v>5376.3440860215051</v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1.6119908695650442E-2</v>
      </c>
      <c r="L95" s="47">
        <f>SUM(L85:L94)</f>
        <v>16119.908695650442</v>
      </c>
      <c r="M95" s="57" t="s">
        <v>82</v>
      </c>
      <c r="N95" s="46">
        <f>IF(COUNT(N85:N94), SUM(N85:N94) / COUNT(N85:N94), 0)</f>
        <v>5.8899018104339861E-2</v>
      </c>
      <c r="O95" s="47">
        <f>SUM(O85:O94)</f>
        <v>58899.01810433987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186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8" t="s">
        <v>70</v>
      </c>
      <c r="M101" s="18" t="s">
        <v>67</v>
      </c>
      <c r="N101" s="4" t="s">
        <v>68</v>
      </c>
      <c r="O101" s="189" t="s">
        <v>70</v>
      </c>
      <c r="Q101" s="237"/>
      <c r="R101" s="238"/>
    </row>
    <row r="102" spans="1:18" ht="17.25" customHeight="1">
      <c r="A102" s="9" t="s">
        <v>127</v>
      </c>
      <c r="B102" s="31">
        <v>117</v>
      </c>
      <c r="C102" s="22">
        <v>0.35416666670000002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102</v>
      </c>
      <c r="K102" s="22">
        <f>IF(ISNUMBER(J102), (J102 - $B102) / $B102, "")</f>
        <v>-0.12820512820512819</v>
      </c>
      <c r="L102" s="43">
        <f>IF(ISNUMBER(J102), $B112 * K102, "")</f>
        <v>-12820.512820512819</v>
      </c>
      <c r="M102" s="89">
        <v>105</v>
      </c>
      <c r="N102" s="22">
        <f>IF(ISNUMBER(M102), (M102 - $B102) / $B102, "")</f>
        <v>-0.10256410256410256</v>
      </c>
      <c r="O102" s="43">
        <f>IF(ISNUMBER(M102), $B112 * N102, "")</f>
        <v>-10256.410256410256</v>
      </c>
      <c r="Q102" s="235"/>
      <c r="R102" s="236"/>
    </row>
    <row r="103" spans="1:18" ht="17.25" customHeight="1">
      <c r="A103" s="11" t="s">
        <v>167</v>
      </c>
      <c r="B103" s="32">
        <v>726</v>
      </c>
      <c r="C103" s="5">
        <v>0.32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675</v>
      </c>
      <c r="K103" s="5">
        <f t="shared" ref="K103:K111" si="32">IF(ISNUMBER(J103), (J103 - $B103) / $B103, "")</f>
        <v>-7.0247933884297523E-2</v>
      </c>
      <c r="L103" s="44">
        <f>IF(ISNUMBER(J103), $B112 * K103, "")</f>
        <v>-7024.7933884297527</v>
      </c>
      <c r="M103" s="36">
        <v>686</v>
      </c>
      <c r="N103" s="5">
        <f t="shared" ref="N103:N111" si="33">IF(ISNUMBER(M103), (M103 - $B103) / $B103, "")</f>
        <v>-5.5096418732782371E-2</v>
      </c>
      <c r="O103" s="44">
        <f>IF(ISNUMBER(M103), $B112 * N103, "")</f>
        <v>-5509.6418732782367</v>
      </c>
      <c r="Q103" s="235"/>
      <c r="R103" s="236"/>
    </row>
    <row r="104" spans="1:18" ht="17.25" customHeight="1">
      <c r="A104" s="11" t="s">
        <v>190</v>
      </c>
      <c r="B104" s="32">
        <v>11790</v>
      </c>
      <c r="C104" s="5">
        <v>0.13803088799999999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>
        <v>10410</v>
      </c>
      <c r="K104" s="5">
        <f t="shared" si="32"/>
        <v>-0.11704834605597965</v>
      </c>
      <c r="L104" s="44">
        <f>IF(ISNUMBER(J104), $B112 * K104, "")</f>
        <v>-11704.834605597965</v>
      </c>
      <c r="M104" s="36">
        <v>10800</v>
      </c>
      <c r="N104" s="5">
        <f t="shared" si="33"/>
        <v>-8.3969465648854963E-2</v>
      </c>
      <c r="O104" s="44">
        <f>IF(ISNUMBER(M104), $B112 * N104, "")</f>
        <v>-8396.9465648854966</v>
      </c>
      <c r="Q104" s="235"/>
      <c r="R104" s="236"/>
    </row>
    <row r="105" spans="1:18" ht="17.25" customHeight="1">
      <c r="A105" s="11" t="s">
        <v>119</v>
      </c>
      <c r="B105" s="32">
        <v>7075</v>
      </c>
      <c r="C105" s="5">
        <v>0.10980392160000001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>
        <v>6520</v>
      </c>
      <c r="K105" s="5">
        <f t="shared" si="32"/>
        <v>-7.8445229681978798E-2</v>
      </c>
      <c r="L105" s="44">
        <f>IF(ISNUMBER(J105), $B112 * K105, "")</f>
        <v>-7844.5229681978799</v>
      </c>
      <c r="M105" s="36">
        <v>6780</v>
      </c>
      <c r="N105" s="5">
        <f t="shared" si="33"/>
        <v>-4.1696113074204948E-2</v>
      </c>
      <c r="O105" s="44">
        <f>IF(ISNUMBER(M105), $B112 * N105, "")</f>
        <v>-4169.611307420495</v>
      </c>
      <c r="Q105" s="235"/>
      <c r="R105" s="236"/>
    </row>
    <row r="106" spans="1:18" ht="17.25" customHeight="1">
      <c r="A106" s="8" t="s">
        <v>246</v>
      </c>
      <c r="B106" s="33">
        <v>9130</v>
      </c>
      <c r="C106" s="24">
        <v>0.1046581972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>
        <v>9125</v>
      </c>
      <c r="K106" s="24">
        <f t="shared" si="32"/>
        <v>-5.4764512595837896E-4</v>
      </c>
      <c r="L106" s="44">
        <f>IF(ISNUMBER(J106), $B112 * K106, "")</f>
        <v>-54.764512595837893</v>
      </c>
      <c r="M106" s="37">
        <v>9250</v>
      </c>
      <c r="N106" s="24">
        <f t="shared" si="33"/>
        <v>1.3143483023001095E-2</v>
      </c>
      <c r="O106" s="44">
        <f>IF(ISNUMBER(M106), $B112 * N106, "")</f>
        <v>1314.3483023001095</v>
      </c>
      <c r="Q106" s="235"/>
      <c r="R106" s="236"/>
    </row>
    <row r="107" spans="1:18" ht="17.25" customHeight="1">
      <c r="A107" s="11" t="s">
        <v>170</v>
      </c>
      <c r="B107" s="32">
        <v>507</v>
      </c>
      <c r="C107" s="5">
        <v>9.2672413800000006E-2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>
        <v>503</v>
      </c>
      <c r="K107" s="5">
        <f t="shared" si="32"/>
        <v>-7.889546351084813E-3</v>
      </c>
      <c r="L107" s="48">
        <f>IF(ISNUMBER(J107), $B112 * K107, "")</f>
        <v>-788.95463510848128</v>
      </c>
      <c r="M107" s="36">
        <v>517</v>
      </c>
      <c r="N107" s="5">
        <f t="shared" si="33"/>
        <v>1.9723865877712032E-2</v>
      </c>
      <c r="O107" s="48">
        <f>IF(ISNUMBER(M107), $B112 * N107, "")</f>
        <v>1972.3865877712033</v>
      </c>
      <c r="Q107" s="235"/>
      <c r="R107" s="236"/>
    </row>
    <row r="108" spans="1:18" ht="17.25" customHeight="1">
      <c r="A108" s="11" t="s">
        <v>156</v>
      </c>
      <c r="B108" s="32">
        <v>721</v>
      </c>
      <c r="C108" s="5">
        <v>8.9123867100000004E-2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>
        <v>682</v>
      </c>
      <c r="K108" s="5">
        <f t="shared" si="32"/>
        <v>-5.4091539528432729E-2</v>
      </c>
      <c r="L108" s="44">
        <f>IF(ISNUMBER(J108), $B112 * K108, "")</f>
        <v>-5409.1539528432731</v>
      </c>
      <c r="M108" s="36">
        <v>719</v>
      </c>
      <c r="N108" s="5">
        <f t="shared" si="33"/>
        <v>-2.7739251040221915E-3</v>
      </c>
      <c r="O108" s="44">
        <f>IF(ISNUMBER(M108), $B112 * N108, "")</f>
        <v>-277.39251040221916</v>
      </c>
      <c r="Q108" s="235"/>
      <c r="R108" s="236"/>
    </row>
    <row r="109" spans="1:18" ht="17.25" customHeight="1">
      <c r="A109" s="11" t="s">
        <v>129</v>
      </c>
      <c r="B109" s="32">
        <v>390</v>
      </c>
      <c r="C109" s="5">
        <v>4.8387096800000001E-2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>
        <v>368</v>
      </c>
      <c r="K109" s="5">
        <f t="shared" si="32"/>
        <v>-5.6410256410256411E-2</v>
      </c>
      <c r="L109" s="44">
        <f>IF(ISNUMBER(J109), $B112 * K109, "")</f>
        <v>-5641.0256410256407</v>
      </c>
      <c r="M109" s="36">
        <v>390</v>
      </c>
      <c r="N109" s="5">
        <f t="shared" si="33"/>
        <v>0</v>
      </c>
      <c r="O109" s="44">
        <f>IF(ISNUMBER(M109), $B112 * N109, "")</f>
        <v>0</v>
      </c>
      <c r="Q109" s="235"/>
      <c r="R109" s="236"/>
    </row>
    <row r="110" spans="1:18" ht="17.25" customHeight="1">
      <c r="A110" s="11" t="s">
        <v>175</v>
      </c>
      <c r="B110" s="32">
        <v>16600</v>
      </c>
      <c r="C110" s="5">
        <v>4.07523511E-2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>
        <v>18840</v>
      </c>
      <c r="K110" s="5">
        <f t="shared" si="32"/>
        <v>0.13493975903614458</v>
      </c>
      <c r="L110" s="44">
        <f>IF(ISNUMBER(J110), $B112 * K110, "")</f>
        <v>13493.975903614459</v>
      </c>
      <c r="M110" s="36">
        <v>18580</v>
      </c>
      <c r="N110" s="5">
        <f t="shared" si="33"/>
        <v>0.11927710843373494</v>
      </c>
      <c r="O110" s="44">
        <f>IF(ISNUMBER(M110), $B112 * N110, "")</f>
        <v>11927.710843373494</v>
      </c>
      <c r="Q110" s="237"/>
      <c r="R110" s="238"/>
    </row>
    <row r="111" spans="1:18" ht="17.25" customHeight="1" thickBot="1">
      <c r="A111" s="13" t="s">
        <v>164</v>
      </c>
      <c r="B111" s="34">
        <v>117350</v>
      </c>
      <c r="C111" s="16">
        <v>3.9875941499999998E-2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>
        <v>111000</v>
      </c>
      <c r="K111" s="16">
        <f t="shared" si="32"/>
        <v>-5.4111631870472944E-2</v>
      </c>
      <c r="L111" s="45">
        <f>IF(ISNUMBER(J111), $B112 * K111, "")</f>
        <v>-5411.1631870472947</v>
      </c>
      <c r="M111" s="38">
        <v>117100</v>
      </c>
      <c r="N111" s="16">
        <f t="shared" si="33"/>
        <v>-2.1303792074989347E-3</v>
      </c>
      <c r="O111" s="45">
        <f>IF(ISNUMBER(M111), $B112 * N111, "")</f>
        <v>-213.03792074989346</v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-4.3205749807744484E-2</v>
      </c>
      <c r="L112" s="47">
        <f>SUM(L102:L111)</f>
        <v>-43205.749807744483</v>
      </c>
      <c r="M112" s="57" t="s">
        <v>82</v>
      </c>
      <c r="N112" s="46">
        <f>IF(COUNT(N102:N111), SUM(N102:N111) / COUNT(N102:N111), 0)</f>
        <v>-1.3608594699701788E-2</v>
      </c>
      <c r="O112" s="47">
        <f>SUM(O102:O111)</f>
        <v>-13608.594699701787</v>
      </c>
      <c r="Q112" s="239"/>
      <c r="R112" s="24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725" priority="89">
      <formula>$E$27&gt;0</formula>
    </cfRule>
    <cfRule type="expression" dxfId="724" priority="90">
      <formula>$E$27&lt;0</formula>
    </cfRule>
  </conditionalFormatting>
  <conditionalFormatting sqref="G15:I16 H27:I27">
    <cfRule type="expression" dxfId="723" priority="87">
      <formula>$H$27&gt;0</formula>
    </cfRule>
    <cfRule type="expression" dxfId="722" priority="88">
      <formula>$H$27&lt;0</formula>
    </cfRule>
  </conditionalFormatting>
  <conditionalFormatting sqref="J15:L16 K27:L27">
    <cfRule type="expression" dxfId="721" priority="85">
      <formula>$K$27&gt;0</formula>
    </cfRule>
    <cfRule type="expression" dxfId="720" priority="86">
      <formula>$K$27&lt;0</formula>
    </cfRule>
  </conditionalFormatting>
  <conditionalFormatting sqref="M15:O16 N27:O27">
    <cfRule type="expression" dxfId="719" priority="83">
      <formula>$N$27&gt;0</formula>
    </cfRule>
    <cfRule type="expression" dxfId="718" priority="84">
      <formula>$N$27&lt;0</formula>
    </cfRule>
  </conditionalFormatting>
  <conditionalFormatting sqref="A17:O26 A34:O43">
    <cfRule type="expression" dxfId="717" priority="91">
      <formula>AND($N17 &gt; 0, ISNUMBER($N17))</formula>
    </cfRule>
    <cfRule type="expression" dxfId="716" priority="92">
      <formula>AND($N17 &lt; 0, ISNUMBER($N17))</formula>
    </cfRule>
    <cfRule type="expression" dxfId="715" priority="93">
      <formula>AND($K17 &gt; 0, ISNUMBER($K17))</formula>
    </cfRule>
    <cfRule type="expression" dxfId="714" priority="94">
      <formula>AND($K17 &lt; 0, ISNUMBER($K17))</formula>
    </cfRule>
    <cfRule type="expression" dxfId="713" priority="95">
      <formula>AND($H17 &gt; 0, ISNUMBER($H17))</formula>
    </cfRule>
    <cfRule type="expression" dxfId="712" priority="96">
      <formula>AND($H17 &lt; 0, ISNUMBER($H17))</formula>
    </cfRule>
    <cfRule type="expression" dxfId="711" priority="97">
      <formula>AND($E17 &gt; 0, ISNUMBER($E17))</formula>
    </cfRule>
    <cfRule type="expression" dxfId="710" priority="98">
      <formula>AND($E17 &lt; 0, ISNUMBER($E17))</formula>
    </cfRule>
  </conditionalFormatting>
  <conditionalFormatting sqref="D32:F33 E44:F44">
    <cfRule type="expression" dxfId="709" priority="81">
      <formula>$E$44&gt;0</formula>
    </cfRule>
    <cfRule type="expression" dxfId="708" priority="82">
      <formula>$E$44&lt;0</formula>
    </cfRule>
  </conditionalFormatting>
  <conditionalFormatting sqref="G32:I33 H44:I44">
    <cfRule type="expression" dxfId="707" priority="79">
      <formula>$H$44&gt;0</formula>
    </cfRule>
    <cfRule type="expression" dxfId="706" priority="80">
      <formula>$H$44&lt;0</formula>
    </cfRule>
  </conditionalFormatting>
  <conditionalFormatting sqref="J32:L33 K44:L44">
    <cfRule type="expression" dxfId="705" priority="77">
      <formula>$K$44&gt;0</formula>
    </cfRule>
    <cfRule type="expression" dxfId="704" priority="78">
      <formula>$K$44&lt;0</formula>
    </cfRule>
  </conditionalFormatting>
  <conditionalFormatting sqref="M32:O33 N44:O44">
    <cfRule type="expression" dxfId="703" priority="75">
      <formula>$N$44&gt;0</formula>
    </cfRule>
    <cfRule type="expression" dxfId="702" priority="76">
      <formula>$N$44&lt;0</formula>
    </cfRule>
  </conditionalFormatting>
  <conditionalFormatting sqref="A51:O60">
    <cfRule type="expression" dxfId="701" priority="67">
      <formula>AND($N51 &gt; 0, ISNUMBER($N51))</formula>
    </cfRule>
    <cfRule type="expression" dxfId="700" priority="68">
      <formula>AND($N51 &lt; 0, ISNUMBER($N51))</formula>
    </cfRule>
    <cfRule type="expression" dxfId="699" priority="69">
      <formula>AND($K51 &gt; 0, ISNUMBER($K51))</formula>
    </cfRule>
    <cfRule type="expression" dxfId="698" priority="70">
      <formula>AND($K51 &lt; 0, ISNUMBER($K51))</formula>
    </cfRule>
    <cfRule type="expression" dxfId="697" priority="71">
      <formula>AND($H51 &gt; 0, ISNUMBER($H51))</formula>
    </cfRule>
    <cfRule type="expression" dxfId="696" priority="72">
      <formula>AND($H51 &lt; 0, ISNUMBER($H51))</formula>
    </cfRule>
    <cfRule type="expression" dxfId="695" priority="73">
      <formula>AND($E51 &gt; 0, ISNUMBER($E51))</formula>
    </cfRule>
    <cfRule type="expression" dxfId="694" priority="74">
      <formula>AND($E51 &lt; 0, ISNUMBER($E51))</formula>
    </cfRule>
  </conditionalFormatting>
  <conditionalFormatting sqref="D49:F50 E61:F61">
    <cfRule type="expression" dxfId="693" priority="65">
      <formula>$E$61&gt;0</formula>
    </cfRule>
    <cfRule type="expression" dxfId="692" priority="66">
      <formula>$E$61&lt;0</formula>
    </cfRule>
  </conditionalFormatting>
  <conditionalFormatting sqref="G49:I50 H61:I61">
    <cfRule type="expression" dxfId="691" priority="63">
      <formula>$H$61&gt;0</formula>
    </cfRule>
    <cfRule type="expression" dxfId="690" priority="64">
      <formula>$H$61&lt;0</formula>
    </cfRule>
  </conditionalFormatting>
  <conditionalFormatting sqref="J49:L50 K61:L61">
    <cfRule type="expression" dxfId="689" priority="61">
      <formula>$K$61&gt;0</formula>
    </cfRule>
    <cfRule type="expression" dxfId="688" priority="62">
      <formula>$K$61&lt;0</formula>
    </cfRule>
  </conditionalFormatting>
  <conditionalFormatting sqref="M49:O50 N61:O61">
    <cfRule type="expression" dxfId="687" priority="59">
      <formula>$N$61&gt;0</formula>
    </cfRule>
    <cfRule type="expression" dxfId="686" priority="60">
      <formula>$N$61&lt;0</formula>
    </cfRule>
  </conditionalFormatting>
  <conditionalFormatting sqref="A68:O77">
    <cfRule type="expression" dxfId="685" priority="51">
      <formula>AND($N68 &gt; 0, ISNUMBER($N68))</formula>
    </cfRule>
    <cfRule type="expression" dxfId="684" priority="52">
      <formula>AND($N68 &lt; 0, ISNUMBER($N68))</formula>
    </cfRule>
    <cfRule type="expression" dxfId="683" priority="53">
      <formula>AND($K68 &gt; 0, ISNUMBER($K68))</formula>
    </cfRule>
    <cfRule type="expression" dxfId="682" priority="54">
      <formula>AND($K68 &lt; 0, ISNUMBER($K68))</formula>
    </cfRule>
    <cfRule type="expression" dxfId="681" priority="55">
      <formula>AND($H68 &gt; 0, ISNUMBER($H68))</formula>
    </cfRule>
    <cfRule type="expression" dxfId="680" priority="56">
      <formula>AND($H68 &lt; 0, ISNUMBER($H68))</formula>
    </cfRule>
    <cfRule type="expression" dxfId="679" priority="57">
      <formula>AND($E68 &gt; 0, ISNUMBER($E68))</formula>
    </cfRule>
    <cfRule type="expression" dxfId="678" priority="58">
      <formula>AND($E68 &lt; 0, ISNUMBER($E68))</formula>
    </cfRule>
  </conditionalFormatting>
  <conditionalFormatting sqref="D66:F67 E78:F78">
    <cfRule type="expression" dxfId="677" priority="49">
      <formula>$E$78&gt;0</formula>
    </cfRule>
    <cfRule type="expression" dxfId="676" priority="50">
      <formula>$E$78&lt;0</formula>
    </cfRule>
  </conditionalFormatting>
  <conditionalFormatting sqref="G66:I67 H78:I78">
    <cfRule type="expression" dxfId="675" priority="47">
      <formula>$H$78&gt;0</formula>
    </cfRule>
    <cfRule type="expression" dxfId="674" priority="48">
      <formula>$H$78&lt;0</formula>
    </cfRule>
  </conditionalFormatting>
  <conditionalFormatting sqref="J66:L67 K78:L78">
    <cfRule type="expression" dxfId="673" priority="45">
      <formula>$K$78&gt;0</formula>
    </cfRule>
    <cfRule type="expression" dxfId="672" priority="46">
      <formula>$K$78&lt;0</formula>
    </cfRule>
  </conditionalFormatting>
  <conditionalFormatting sqref="M66:O67 N78:O78">
    <cfRule type="expression" dxfId="671" priority="43">
      <formula>$N$78&gt;0</formula>
    </cfRule>
    <cfRule type="expression" dxfId="670" priority="44">
      <formula>$N$78&lt;0</formula>
    </cfRule>
  </conditionalFormatting>
  <conditionalFormatting sqref="A85:O94">
    <cfRule type="expression" dxfId="669" priority="35">
      <formula>AND($N85 &gt; 0, ISNUMBER($N85))</formula>
    </cfRule>
    <cfRule type="expression" dxfId="668" priority="36">
      <formula>AND($N85 &lt; 0, ISNUMBER($N85))</formula>
    </cfRule>
    <cfRule type="expression" dxfId="667" priority="37">
      <formula>AND($K85 &gt; 0, ISNUMBER($K85))</formula>
    </cfRule>
    <cfRule type="expression" dxfId="666" priority="38">
      <formula>AND($K85 &lt; 0, ISNUMBER($K85))</formula>
    </cfRule>
    <cfRule type="expression" dxfId="665" priority="39">
      <formula>AND($H85 &gt; 0, ISNUMBER($H85))</formula>
    </cfRule>
    <cfRule type="expression" dxfId="664" priority="40">
      <formula>AND($H85 &lt; 0, ISNUMBER($H85))</formula>
    </cfRule>
    <cfRule type="expression" dxfId="663" priority="41">
      <formula>AND($E85 &gt; 0, ISNUMBER($E85))</formula>
    </cfRule>
    <cfRule type="expression" dxfId="662" priority="42">
      <formula>AND($E85 &lt; 0, ISNUMBER($E85))</formula>
    </cfRule>
  </conditionalFormatting>
  <conditionalFormatting sqref="D83:F84 E95:F95">
    <cfRule type="expression" dxfId="661" priority="33">
      <formula>$E$95&gt;0</formula>
    </cfRule>
    <cfRule type="expression" dxfId="660" priority="34">
      <formula>$E$95&lt;0</formula>
    </cfRule>
  </conditionalFormatting>
  <conditionalFormatting sqref="G83:I84 H95:I95">
    <cfRule type="expression" dxfId="659" priority="31">
      <formula>$H$95&gt;0</formula>
    </cfRule>
    <cfRule type="expression" dxfId="658" priority="32">
      <formula>$H$95&lt;0</formula>
    </cfRule>
  </conditionalFormatting>
  <conditionalFormatting sqref="J83:L84 K95:L95">
    <cfRule type="expression" dxfId="657" priority="29">
      <formula>$K$95&gt;0</formula>
    </cfRule>
    <cfRule type="expression" dxfId="656" priority="30">
      <formula>$K$95&lt;0</formula>
    </cfRule>
  </conditionalFormatting>
  <conditionalFormatting sqref="M83:O84 N95:O95">
    <cfRule type="expression" dxfId="655" priority="27">
      <formula>$N$95&gt;0</formula>
    </cfRule>
    <cfRule type="expression" dxfId="654" priority="28">
      <formula>$N$95&lt;0</formula>
    </cfRule>
  </conditionalFormatting>
  <conditionalFormatting sqref="A102:O111">
    <cfRule type="expression" dxfId="653" priority="19">
      <formula>AND($N102 &gt; 0, ISNUMBER($N102))</formula>
    </cfRule>
    <cfRule type="expression" dxfId="652" priority="20">
      <formula>AND($N102 &lt; 0, ISNUMBER($N102))</formula>
    </cfRule>
    <cfRule type="expression" dxfId="651" priority="21">
      <formula>AND($K102 &gt; 0, ISNUMBER($K102))</formula>
    </cfRule>
    <cfRule type="expression" dxfId="650" priority="22">
      <formula>AND($K102 &lt; 0, ISNUMBER($K102))</formula>
    </cfRule>
    <cfRule type="expression" dxfId="649" priority="23">
      <formula>AND($H102 &gt; 0, ISNUMBER($H102))</formula>
    </cfRule>
    <cfRule type="expression" dxfId="648" priority="24">
      <formula>AND($H102 &lt; 0, ISNUMBER($H102))</formula>
    </cfRule>
    <cfRule type="expression" dxfId="647" priority="25">
      <formula>AND($E102 &gt; 0, ISNUMBER($E102))</formula>
    </cfRule>
    <cfRule type="expression" dxfId="646" priority="26">
      <formula>AND($E102 &lt; 0, ISNUMBER($E102))</formula>
    </cfRule>
  </conditionalFormatting>
  <conditionalFormatting sqref="D100:F101 E112:F112">
    <cfRule type="expression" dxfId="645" priority="17">
      <formula>$E$112&gt;0</formula>
    </cfRule>
    <cfRule type="expression" dxfId="644" priority="18">
      <formula>$E$112&lt;0</formula>
    </cfRule>
  </conditionalFormatting>
  <conditionalFormatting sqref="G100:I101 H112:I112">
    <cfRule type="expression" dxfId="643" priority="15">
      <formula>$H$112&gt;0</formula>
    </cfRule>
    <cfRule type="expression" dxfId="642" priority="16">
      <formula>$H$112&lt;0</formula>
    </cfRule>
  </conditionalFormatting>
  <conditionalFormatting sqref="J100:L101 K112:L112">
    <cfRule type="expression" dxfId="641" priority="13">
      <formula>$K$112&gt;0</formula>
    </cfRule>
    <cfRule type="expression" dxfId="640" priority="14">
      <formula>$K$112&lt;0</formula>
    </cfRule>
  </conditionalFormatting>
  <conditionalFormatting sqref="M100:O101 N112:O112">
    <cfRule type="expression" dxfId="639" priority="11">
      <formula>$N$112&gt;0</formula>
    </cfRule>
    <cfRule type="expression" dxfId="638" priority="12">
      <formula>$N$112&lt;0</formula>
    </cfRule>
  </conditionalFormatting>
  <conditionalFormatting sqref="G2:I3">
    <cfRule type="expression" dxfId="63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3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3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3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3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3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3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3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2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2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41619-ED8A-429A-99A5-FD0ED18523A2}">
  <sheetPr codeName="Sheet24"/>
  <dimension ref="A1:R112"/>
  <sheetViews>
    <sheetView zoomScaleNormal="100" workbookViewId="0">
      <selection activeCell="J115" sqref="J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44287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-114,181 KRW (-11.42%)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198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-67,012 KRW (-11.17%)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-69,406 KRW (-6.94%)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-81,375 KRW (-8.14%)</v>
      </c>
      <c r="H9" s="273"/>
      <c r="I9" s="274"/>
      <c r="J9" s="1" t="s">
        <v>28</v>
      </c>
      <c r="K9" s="281" t="s">
        <v>217</v>
      </c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-117,875 KRW (-11.79%)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198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193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4" t="s">
        <v>67</v>
      </c>
      <c r="H16" s="195" t="s">
        <v>68</v>
      </c>
      <c r="I16" s="196" t="s">
        <v>70</v>
      </c>
      <c r="J16" s="4" t="s">
        <v>67</v>
      </c>
      <c r="K16" s="4" t="s">
        <v>68</v>
      </c>
      <c r="L16" s="197" t="s">
        <v>70</v>
      </c>
      <c r="M16" s="18" t="s">
        <v>67</v>
      </c>
      <c r="N16" s="4" t="s">
        <v>68</v>
      </c>
      <c r="O16" s="199" t="s">
        <v>70</v>
      </c>
      <c r="Q16" s="265"/>
      <c r="R16" s="266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63"/>
      <c r="R17" s="264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63"/>
      <c r="R18" s="264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63"/>
      <c r="R19" s="264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63"/>
      <c r="R20" s="264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3"/>
      <c r="R21" s="264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63"/>
      <c r="R22" s="264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3"/>
      <c r="R23" s="26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3"/>
      <c r="R24" s="26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5"/>
      <c r="R25" s="26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193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97" t="s">
        <v>70</v>
      </c>
      <c r="M33" s="18" t="s">
        <v>67</v>
      </c>
      <c r="N33" s="4" t="s">
        <v>68</v>
      </c>
      <c r="O33" s="199" t="s">
        <v>70</v>
      </c>
      <c r="Q33" s="237"/>
      <c r="R33" s="238"/>
    </row>
    <row r="34" spans="1:18" ht="17.25" customHeight="1">
      <c r="A34" s="9" t="s">
        <v>100</v>
      </c>
      <c r="B34" s="31">
        <v>36.1</v>
      </c>
      <c r="C34" s="22">
        <v>0.2278911565</v>
      </c>
      <c r="D34" s="89">
        <v>29.3</v>
      </c>
      <c r="E34" s="22">
        <f>IF(ISNUMBER(D34), (D34 - $B34) / $B34, "")</f>
        <v>-0.18836565096952909</v>
      </c>
      <c r="F34" s="43">
        <f>IF(ISNUMBER(D34), $B44 * E34, "")</f>
        <v>-18836.565096952909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29.6</v>
      </c>
      <c r="N34" s="22">
        <f>IF(ISNUMBER(M34), (M34 - $B34) / $B34, "")</f>
        <v>-0.18005540166204986</v>
      </c>
      <c r="O34" s="43">
        <f>IF(ISNUMBER(M34), $B44 * N34, "")</f>
        <v>-18005.540166204988</v>
      </c>
      <c r="Q34" s="235"/>
      <c r="R34" s="236"/>
    </row>
    <row r="35" spans="1:18" ht="17.25" customHeight="1">
      <c r="A35" s="11" t="s">
        <v>145</v>
      </c>
      <c r="B35" s="32">
        <v>89.1</v>
      </c>
      <c r="C35" s="5">
        <v>0.13358778630000001</v>
      </c>
      <c r="D35" s="36">
        <v>75</v>
      </c>
      <c r="E35" s="5">
        <f t="shared" ref="E35:E43" si="14">IF(ISNUMBER(D35), (D35 - $B35) / $B35, "")</f>
        <v>-0.15824915824915819</v>
      </c>
      <c r="F35" s="44">
        <f>IF(ISNUMBER(D35), $B44 * E35, "")</f>
        <v>-15824.915824915819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75.2</v>
      </c>
      <c r="N35" s="5">
        <f t="shared" ref="N35:N43" si="17">IF(ISNUMBER(M35), (M35 - $B35) / $B35, "")</f>
        <v>-0.15600448933782257</v>
      </c>
      <c r="O35" s="44">
        <f>IF(ISNUMBER(M35), $B44 * N35, "")</f>
        <v>-15600.448933782258</v>
      </c>
      <c r="Q35" s="235"/>
      <c r="R35" s="236"/>
    </row>
    <row r="36" spans="1:18" ht="17.25" customHeight="1">
      <c r="A36" s="11" t="s">
        <v>131</v>
      </c>
      <c r="B36" s="32">
        <v>30.7</v>
      </c>
      <c r="C36" s="5">
        <v>9.25266904E-2</v>
      </c>
      <c r="D36" s="36">
        <v>30.1</v>
      </c>
      <c r="E36" s="5">
        <f t="shared" si="14"/>
        <v>-1.9543973941368011E-2</v>
      </c>
      <c r="F36" s="44">
        <f>IF(ISNUMBER(D36), $B44 * E36, "")</f>
        <v>-1954.397394136801</v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29.4</v>
      </c>
      <c r="N36" s="5">
        <f t="shared" si="17"/>
        <v>-4.2345276872964195E-2</v>
      </c>
      <c r="O36" s="44">
        <f>IF(ISNUMBER(M36), $B44 * N36, "")</f>
        <v>-4234.5276872964196</v>
      </c>
      <c r="Q36" s="235"/>
      <c r="R36" s="236"/>
    </row>
    <row r="37" spans="1:18" ht="17.25" customHeight="1">
      <c r="A37" s="11" t="s">
        <v>157</v>
      </c>
      <c r="B37" s="32">
        <v>27</v>
      </c>
      <c r="C37" s="5">
        <v>6.7193675899999999E-2</v>
      </c>
      <c r="D37" s="36">
        <v>24.5</v>
      </c>
      <c r="E37" s="5">
        <f t="shared" si="14"/>
        <v>-9.2592592592592587E-2</v>
      </c>
      <c r="F37" s="44">
        <f>IF(ISNUMBER(D37), $B44 * E37, "")</f>
        <v>-9259.2592592592591</v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24.3</v>
      </c>
      <c r="N37" s="5">
        <f t="shared" si="17"/>
        <v>-9.9999999999999978E-2</v>
      </c>
      <c r="O37" s="44">
        <f>IF(ISNUMBER(M37), $B44 * N37, "")</f>
        <v>-9999.9999999999982</v>
      </c>
      <c r="Q37" s="235"/>
      <c r="R37" s="236"/>
    </row>
    <row r="38" spans="1:18" ht="17.25" customHeight="1">
      <c r="A38" s="8" t="s">
        <v>154</v>
      </c>
      <c r="B38" s="33">
        <v>22.5</v>
      </c>
      <c r="C38" s="24">
        <v>6.6350710899999998E-2</v>
      </c>
      <c r="D38" s="37">
        <v>20</v>
      </c>
      <c r="E38" s="24">
        <f t="shared" si="14"/>
        <v>-0.1111111111111111</v>
      </c>
      <c r="F38" s="44">
        <f>IF(ISNUMBER(D38), $B44 * E38, "")</f>
        <v>-11111.111111111111</v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19.8</v>
      </c>
      <c r="N38" s="24">
        <f t="shared" si="17"/>
        <v>-0.11999999999999997</v>
      </c>
      <c r="O38" s="44">
        <f>IF(ISNUMBER(M38), $B44 * N38, "")</f>
        <v>-11999.999999999996</v>
      </c>
      <c r="Q38" s="235"/>
      <c r="R38" s="236"/>
    </row>
    <row r="39" spans="1:18" ht="17.25" customHeight="1">
      <c r="A39" s="11" t="s">
        <v>132</v>
      </c>
      <c r="B39" s="32">
        <v>23.1</v>
      </c>
      <c r="C39" s="5">
        <v>5.9633027499999998E-2</v>
      </c>
      <c r="D39" s="36">
        <v>20.399999999999999</v>
      </c>
      <c r="E39" s="5">
        <f t="shared" si="14"/>
        <v>-0.11688311688311701</v>
      </c>
      <c r="F39" s="48">
        <f>IF(ISNUMBER(D39), $B44 * E39, "")</f>
        <v>-11688.3116883117</v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20.3</v>
      </c>
      <c r="N39" s="5">
        <f t="shared" si="17"/>
        <v>-0.12121212121212123</v>
      </c>
      <c r="O39" s="48">
        <f>IF(ISNUMBER(M39), $B44 * N39, "")</f>
        <v>-12121.212121212124</v>
      </c>
      <c r="Q39" s="235"/>
      <c r="R39" s="236"/>
    </row>
    <row r="40" spans="1:18" ht="17.25" customHeight="1">
      <c r="A40" s="11" t="s">
        <v>135</v>
      </c>
      <c r="B40" s="32">
        <v>24.9</v>
      </c>
      <c r="C40" s="5">
        <v>5.95744681E-2</v>
      </c>
      <c r="D40" s="36">
        <v>22.4</v>
      </c>
      <c r="E40" s="5">
        <f t="shared" si="14"/>
        <v>-0.10040160642570281</v>
      </c>
      <c r="F40" s="44">
        <f>IF(ISNUMBER(D40), $B44 * E40, "")</f>
        <v>-10040.160642570281</v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22.3</v>
      </c>
      <c r="N40" s="5">
        <f t="shared" si="17"/>
        <v>-0.10441767068273085</v>
      </c>
      <c r="O40" s="44">
        <f>IF(ISNUMBER(M40), $B44 * N40, "")</f>
        <v>-10441.767068273084</v>
      </c>
      <c r="Q40" s="235"/>
      <c r="R40" s="236"/>
    </row>
    <row r="41" spans="1:18" ht="17.25" customHeight="1">
      <c r="A41" s="11" t="s">
        <v>122</v>
      </c>
      <c r="B41" s="32">
        <v>64.8</v>
      </c>
      <c r="C41" s="5">
        <v>5.7096248000000002E-2</v>
      </c>
      <c r="D41" s="36">
        <v>58.2</v>
      </c>
      <c r="E41" s="5">
        <f t="shared" si="14"/>
        <v>-0.10185185185185176</v>
      </c>
      <c r="F41" s="44">
        <f>IF(ISNUMBER(D41), $B44 * E41, "")</f>
        <v>-10185.185185185177</v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58</v>
      </c>
      <c r="N41" s="5">
        <f t="shared" si="17"/>
        <v>-0.10493827160493824</v>
      </c>
      <c r="O41" s="44">
        <f>IF(ISNUMBER(M41), $B44 * N41, "")</f>
        <v>-10493.827160493824</v>
      </c>
      <c r="Q41" s="235"/>
      <c r="R41" s="236"/>
    </row>
    <row r="42" spans="1:18" ht="17.25" customHeight="1">
      <c r="A42" s="11" t="s">
        <v>134</v>
      </c>
      <c r="B42" s="32">
        <v>25.8</v>
      </c>
      <c r="C42" s="5">
        <v>4.4534413000000002E-2</v>
      </c>
      <c r="D42" s="36">
        <v>23.5</v>
      </c>
      <c r="E42" s="5">
        <f t="shared" si="14"/>
        <v>-8.9147286821705446E-2</v>
      </c>
      <c r="F42" s="44">
        <f>IF(ISNUMBER(D42), $B44 * E42, "")</f>
        <v>-8914.7286821705438</v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23.1</v>
      </c>
      <c r="N42" s="5">
        <f t="shared" si="17"/>
        <v>-0.10465116279069764</v>
      </c>
      <c r="O42" s="44">
        <f>IF(ISNUMBER(M42), $B44 * N42, "")</f>
        <v>-10465.116279069764</v>
      </c>
      <c r="P42" s="17"/>
      <c r="Q42" s="237"/>
      <c r="R42" s="238"/>
    </row>
    <row r="43" spans="1:18" ht="17.25" customHeight="1" thickBot="1">
      <c r="A43" s="13" t="s">
        <v>107</v>
      </c>
      <c r="B43" s="34">
        <v>34.200000000000003</v>
      </c>
      <c r="C43" s="16">
        <v>3.9513677800000001E-2</v>
      </c>
      <c r="D43" s="38">
        <v>30.5</v>
      </c>
      <c r="E43" s="16">
        <f t="shared" si="14"/>
        <v>-0.10818713450292405</v>
      </c>
      <c r="F43" s="45">
        <f>IF(ISNUMBER(D43), $B44 * E43, "")</f>
        <v>-10818.713450292405</v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30.5</v>
      </c>
      <c r="N43" s="16">
        <f t="shared" si="17"/>
        <v>-0.10818713450292405</v>
      </c>
      <c r="O43" s="45">
        <f>IF(ISNUMBER(M43), $B44 * N43, "")</f>
        <v>-10818.713450292405</v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-0.10863334833490601</v>
      </c>
      <c r="F44" s="47">
        <f>SUM(F34:F43)</f>
        <v>-108633.34833490601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-0.11418115286662486</v>
      </c>
      <c r="O44" s="47">
        <f>SUM(O34:O43)</f>
        <v>-114181.15286662486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193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97" t="s">
        <v>70</v>
      </c>
      <c r="M50" s="18" t="s">
        <v>67</v>
      </c>
      <c r="N50" s="4" t="s">
        <v>68</v>
      </c>
      <c r="O50" s="199" t="s">
        <v>70</v>
      </c>
      <c r="Q50" s="237"/>
      <c r="R50" s="238"/>
    </row>
    <row r="51" spans="1:18" ht="17.25" customHeight="1">
      <c r="A51" s="9" t="s">
        <v>144</v>
      </c>
      <c r="B51" s="31">
        <v>41.5</v>
      </c>
      <c r="C51" s="22">
        <v>3.7499999999999999E-2</v>
      </c>
      <c r="D51" s="89">
        <v>37.4</v>
      </c>
      <c r="E51" s="22">
        <f>IF(ISNUMBER(D51), (D51 - $B51) / $B51, "")</f>
        <v>-9.8795180722891604E-2</v>
      </c>
      <c r="F51" s="43">
        <f>IF(ISNUMBER(D51), $B61 * E51, "")</f>
        <v>-9879.51807228916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37.700000000000003</v>
      </c>
      <c r="N51" s="22">
        <f>IF(ISNUMBER(M51), (M51 - $B51) / $B51, "")</f>
        <v>-9.156626506024089E-2</v>
      </c>
      <c r="O51" s="43">
        <f>IF(ISNUMBER(M51), $B61 * N51, "")</f>
        <v>-9156.6265060240894</v>
      </c>
      <c r="Q51" s="235"/>
      <c r="R51" s="236"/>
    </row>
    <row r="52" spans="1:18" ht="17.25" customHeight="1">
      <c r="A52" s="11" t="s">
        <v>118</v>
      </c>
      <c r="B52" s="32">
        <v>22.9</v>
      </c>
      <c r="C52" s="5">
        <v>3.1531531500000001E-2</v>
      </c>
      <c r="D52" s="36">
        <v>20.5</v>
      </c>
      <c r="E52" s="5">
        <f t="shared" ref="E52:E60" si="18">IF(ISNUMBER(D52), (D52 - $B52) / $B52, "")</f>
        <v>-0.1048034934497816</v>
      </c>
      <c r="F52" s="44">
        <f>IF(ISNUMBER(D52), $B61 * E52, "")</f>
        <v>-10480.34934497816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20.2</v>
      </c>
      <c r="N52" s="5">
        <f t="shared" ref="N52:N60" si="21">IF(ISNUMBER(M52), (M52 - $B52) / $B52, "")</f>
        <v>-0.11790393013100434</v>
      </c>
      <c r="O52" s="44">
        <f>IF(ISNUMBER(M52), $B61 * N52, "")</f>
        <v>-11790.393013100434</v>
      </c>
      <c r="Q52" s="235"/>
      <c r="R52" s="236"/>
    </row>
    <row r="53" spans="1:18" ht="17.25" customHeight="1">
      <c r="A53" s="11" t="s">
        <v>162</v>
      </c>
      <c r="B53" s="32">
        <v>57.4</v>
      </c>
      <c r="C53" s="5">
        <v>2.31729055E-2</v>
      </c>
      <c r="D53" s="36">
        <v>49.9</v>
      </c>
      <c r="E53" s="5">
        <f t="shared" si="18"/>
        <v>-0.13066202090592335</v>
      </c>
      <c r="F53" s="44">
        <f>IF(ISNUMBER(D53), $B61 * E53, "")</f>
        <v>-13066.202090592335</v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49.4</v>
      </c>
      <c r="N53" s="5">
        <f t="shared" si="21"/>
        <v>-0.13937282229965156</v>
      </c>
      <c r="O53" s="44">
        <f>IF(ISNUMBER(M53), $B61 * N53, "")</f>
        <v>-13937.282229965156</v>
      </c>
      <c r="Q53" s="235"/>
      <c r="R53" s="236"/>
    </row>
    <row r="54" spans="1:18" ht="17.25" customHeight="1">
      <c r="A54" s="11" t="s">
        <v>95</v>
      </c>
      <c r="B54" s="32">
        <v>31.3</v>
      </c>
      <c r="C54" s="5">
        <v>9.6774193999999997E-3</v>
      </c>
      <c r="D54" s="36">
        <v>28.2</v>
      </c>
      <c r="E54" s="5">
        <f t="shared" si="18"/>
        <v>-9.9041533546325916E-2</v>
      </c>
      <c r="F54" s="44">
        <f>IF(ISNUMBER(D54), $B61 * E54, "")</f>
        <v>-9904.1533546325918</v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27.6</v>
      </c>
      <c r="N54" s="5">
        <f t="shared" si="21"/>
        <v>-0.11821086261980829</v>
      </c>
      <c r="O54" s="44">
        <f>IF(ISNUMBER(M54), $B61 * N54, "")</f>
        <v>-11821.086261980829</v>
      </c>
      <c r="Q54" s="235"/>
      <c r="R54" s="236"/>
    </row>
    <row r="55" spans="1:18" ht="17.25" customHeight="1">
      <c r="A55" s="8" t="s">
        <v>142</v>
      </c>
      <c r="B55" s="33">
        <v>9.84</v>
      </c>
      <c r="C55" s="24">
        <v>-4.0485829999999997E-3</v>
      </c>
      <c r="D55" s="37">
        <v>9.11</v>
      </c>
      <c r="E55" s="24">
        <f t="shared" si="18"/>
        <v>-7.4186991869918742E-2</v>
      </c>
      <c r="F55" s="44">
        <f>IF(ISNUMBER(D55), $B61 * E55, "")</f>
        <v>-7418.6991869918738</v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8.9600000000000009</v>
      </c>
      <c r="N55" s="24">
        <f t="shared" si="21"/>
        <v>-8.9430894308942993E-2</v>
      </c>
      <c r="O55" s="44">
        <f>IF(ISNUMBER(M55), $B61 * N55, "")</f>
        <v>-8943.0894308942989</v>
      </c>
      <c r="Q55" s="235"/>
      <c r="R55" s="236"/>
    </row>
    <row r="56" spans="1:18" ht="17.25" customHeight="1">
      <c r="A56" s="11" t="s">
        <v>147</v>
      </c>
      <c r="B56" s="32">
        <v>83.6</v>
      </c>
      <c r="C56" s="5">
        <v>-8.3036772999999994E-3</v>
      </c>
      <c r="D56" s="36">
        <v>76</v>
      </c>
      <c r="E56" s="5">
        <f t="shared" si="18"/>
        <v>-9.0909090909090842E-2</v>
      </c>
      <c r="F56" s="48">
        <f>IF(ISNUMBER(D56), $B61 * E56, "")</f>
        <v>-9090.9090909090846</v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74.099999999999994</v>
      </c>
      <c r="N56" s="5">
        <f t="shared" si="21"/>
        <v>-0.11363636363636365</v>
      </c>
      <c r="O56" s="48">
        <f>IF(ISNUMBER(M56), $B61 * N56, "")</f>
        <v>-11363.636363636364</v>
      </c>
      <c r="Q56" s="235"/>
      <c r="R56" s="23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-9.9733051900655345E-2</v>
      </c>
      <c r="F61" s="47">
        <f>SUM(F51:F60)</f>
        <v>-59839.831140393202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-0.11168685634266862</v>
      </c>
      <c r="O61" s="47">
        <f>SUM(O51:O60)</f>
        <v>-67012.11380560117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193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97" t="s">
        <v>70</v>
      </c>
      <c r="M67" s="18" t="s">
        <v>67</v>
      </c>
      <c r="N67" s="4" t="s">
        <v>68</v>
      </c>
      <c r="O67" s="199" t="s">
        <v>70</v>
      </c>
      <c r="Q67" s="237"/>
      <c r="R67" s="238"/>
    </row>
    <row r="68" spans="1:18" ht="17.25" customHeight="1">
      <c r="A68" s="9" t="s">
        <v>128</v>
      </c>
      <c r="B68" s="31">
        <v>165</v>
      </c>
      <c r="C68" s="22">
        <v>0.1538461538</v>
      </c>
      <c r="D68" s="89">
        <v>146</v>
      </c>
      <c r="E68" s="22">
        <f>IF(ISNUMBER(D68), (D68 - $B68) / $B68, "")</f>
        <v>-0.11515151515151516</v>
      </c>
      <c r="F68" s="43">
        <f>IF(ISNUMBER(D68), $B78 * E68, "")</f>
        <v>-11515.151515151516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151</v>
      </c>
      <c r="N68" s="22">
        <f>IF(ISNUMBER(M68), (M68 - $B68) / $B68, "")</f>
        <v>-8.4848484848484854E-2</v>
      </c>
      <c r="O68" s="43">
        <f>IF(ISNUMBER(M68), $B78 * N68, "")</f>
        <v>-8484.8484848484859</v>
      </c>
      <c r="Q68" s="235"/>
      <c r="R68" s="236"/>
    </row>
    <row r="69" spans="1:18" ht="17.25" customHeight="1">
      <c r="A69" s="11" t="s">
        <v>102</v>
      </c>
      <c r="B69" s="32">
        <v>153</v>
      </c>
      <c r="C69" s="5">
        <v>0.125</v>
      </c>
      <c r="D69" s="36">
        <v>140</v>
      </c>
      <c r="E69" s="5">
        <f t="shared" ref="E69:E77" si="22">IF(ISNUMBER(D69), (D69 - $B69) / $B69, "")</f>
        <v>-8.4967320261437912E-2</v>
      </c>
      <c r="F69" s="44">
        <f>IF(ISNUMBER(D69), $B78 * E69, "")</f>
        <v>-8496.7320261437908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141</v>
      </c>
      <c r="N69" s="5">
        <f t="shared" ref="N69:N77" si="25">IF(ISNUMBER(M69), (M69 - $B69) / $B69, "")</f>
        <v>-7.8431372549019607E-2</v>
      </c>
      <c r="O69" s="44">
        <f>IF(ISNUMBER(M69), $B78 * N69, "")</f>
        <v>-7843.1372549019607</v>
      </c>
      <c r="Q69" s="235"/>
      <c r="R69" s="236"/>
    </row>
    <row r="70" spans="1:18" ht="17.25" customHeight="1">
      <c r="A70" s="11" t="s">
        <v>124</v>
      </c>
      <c r="B70" s="32">
        <v>710</v>
      </c>
      <c r="C70" s="5">
        <v>0.11459968600000001</v>
      </c>
      <c r="D70" s="36">
        <v>613</v>
      </c>
      <c r="E70" s="5">
        <f t="shared" si="22"/>
        <v>-0.13661971830985917</v>
      </c>
      <c r="F70" s="44">
        <f>IF(ISNUMBER(D70), $B78 * E70, "")</f>
        <v>-13661.971830985916</v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620</v>
      </c>
      <c r="N70" s="5">
        <f t="shared" si="25"/>
        <v>-0.12676056338028169</v>
      </c>
      <c r="O70" s="44">
        <f>IF(ISNUMBER(M70), $B78 * N70, "")</f>
        <v>-12676.056338028169</v>
      </c>
      <c r="Q70" s="235"/>
      <c r="R70" s="236"/>
    </row>
    <row r="71" spans="1:18" ht="17.25" customHeight="1">
      <c r="A71" s="11" t="s">
        <v>99</v>
      </c>
      <c r="B71" s="32">
        <v>230</v>
      </c>
      <c r="C71" s="5">
        <v>0.1057692308</v>
      </c>
      <c r="D71" s="36">
        <v>224</v>
      </c>
      <c r="E71" s="5">
        <f t="shared" si="22"/>
        <v>-2.6086956521739129E-2</v>
      </c>
      <c r="F71" s="44">
        <f>IF(ISNUMBER(D71), $B78 * E71, "")</f>
        <v>-2608.695652173913</v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211</v>
      </c>
      <c r="N71" s="5">
        <f t="shared" si="25"/>
        <v>-8.2608695652173908E-2</v>
      </c>
      <c r="O71" s="44">
        <f>IF(ISNUMBER(M71), $B78 * N71, "")</f>
        <v>-8260.8695652173901</v>
      </c>
      <c r="Q71" s="235"/>
      <c r="R71" s="236"/>
    </row>
    <row r="72" spans="1:18" ht="17.25" customHeight="1">
      <c r="A72" s="8" t="s">
        <v>121</v>
      </c>
      <c r="B72" s="33">
        <v>343</v>
      </c>
      <c r="C72" s="24">
        <v>8.2018927399999997E-2</v>
      </c>
      <c r="D72" s="37">
        <v>310</v>
      </c>
      <c r="E72" s="24">
        <f t="shared" si="22"/>
        <v>-9.6209912536443148E-2</v>
      </c>
      <c r="F72" s="44">
        <f>IF(ISNUMBER(D72), $B78 * E72, "")</f>
        <v>-9620.9912536443153</v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311</v>
      </c>
      <c r="N72" s="24">
        <f t="shared" si="25"/>
        <v>-9.3294460641399415E-2</v>
      </c>
      <c r="O72" s="44">
        <f>IF(ISNUMBER(M72), $B78 * N72, "")</f>
        <v>-9329.4460641399419</v>
      </c>
      <c r="Q72" s="235"/>
      <c r="R72" s="236"/>
    </row>
    <row r="73" spans="1:18" ht="17.25" customHeight="1">
      <c r="A73" s="11" t="s">
        <v>111</v>
      </c>
      <c r="B73" s="32">
        <v>477</v>
      </c>
      <c r="C73" s="5">
        <v>8.1632653099999994E-2</v>
      </c>
      <c r="D73" s="36">
        <v>555</v>
      </c>
      <c r="E73" s="5">
        <f t="shared" si="22"/>
        <v>0.16352201257861634</v>
      </c>
      <c r="F73" s="48">
        <f>IF(ISNUMBER(D73), $B78 * E73, "")</f>
        <v>16352.201257861634</v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493</v>
      </c>
      <c r="N73" s="5">
        <f t="shared" si="25"/>
        <v>3.3542976939203356E-2</v>
      </c>
      <c r="O73" s="48">
        <f>IF(ISNUMBER(M73), $B78 * N73, "")</f>
        <v>3354.2976939203354</v>
      </c>
      <c r="Q73" s="235"/>
      <c r="R73" s="236"/>
    </row>
    <row r="74" spans="1:18" ht="17.25" customHeight="1">
      <c r="A74" s="11" t="s">
        <v>103</v>
      </c>
      <c r="B74" s="32">
        <v>100</v>
      </c>
      <c r="C74" s="5">
        <v>7.9913606900000003E-2</v>
      </c>
      <c r="D74" s="36">
        <v>90.6</v>
      </c>
      <c r="E74" s="5">
        <f t="shared" si="22"/>
        <v>-9.4000000000000056E-2</v>
      </c>
      <c r="F74" s="44">
        <f>IF(ISNUMBER(D74), $B78 * E74, "")</f>
        <v>-9400.0000000000055</v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89.9</v>
      </c>
      <c r="N74" s="5">
        <f t="shared" si="25"/>
        <v>-0.10099999999999994</v>
      </c>
      <c r="O74" s="44">
        <f>IF(ISNUMBER(M74), $B78 * N74, "")</f>
        <v>-10099.999999999995</v>
      </c>
      <c r="Q74" s="235"/>
      <c r="R74" s="236"/>
    </row>
    <row r="75" spans="1:18" ht="17.25" customHeight="1">
      <c r="A75" s="11" t="s">
        <v>101</v>
      </c>
      <c r="B75" s="32">
        <v>226</v>
      </c>
      <c r="C75" s="5">
        <v>7.1090047399999995E-2</v>
      </c>
      <c r="D75" s="36">
        <v>206</v>
      </c>
      <c r="E75" s="5">
        <f t="shared" si="22"/>
        <v>-8.8495575221238937E-2</v>
      </c>
      <c r="F75" s="44">
        <f>IF(ISNUMBER(D75), $B78 * E75, "")</f>
        <v>-8849.5575221238942</v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220</v>
      </c>
      <c r="N75" s="5">
        <f t="shared" si="25"/>
        <v>-2.6548672566371681E-2</v>
      </c>
      <c r="O75" s="44">
        <f>IF(ISNUMBER(M75), $B78 * N75, "")</f>
        <v>-2654.8672566371679</v>
      </c>
      <c r="Q75" s="235"/>
      <c r="R75" s="236"/>
    </row>
    <row r="76" spans="1:18" ht="17.25" customHeight="1">
      <c r="A76" s="11" t="s">
        <v>112</v>
      </c>
      <c r="B76" s="32">
        <v>109</v>
      </c>
      <c r="C76" s="5">
        <v>6.8627451000000006E-2</v>
      </c>
      <c r="D76" s="36">
        <v>106</v>
      </c>
      <c r="E76" s="5">
        <f t="shared" si="22"/>
        <v>-2.7522935779816515E-2</v>
      </c>
      <c r="F76" s="44">
        <f>IF(ISNUMBER(D76), $B78 * E76, "")</f>
        <v>-2752.2935779816517</v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104</v>
      </c>
      <c r="N76" s="5">
        <f t="shared" si="25"/>
        <v>-4.5871559633027525E-2</v>
      </c>
      <c r="O76" s="44">
        <f>IF(ISNUMBER(M76), $B78 * N76, "")</f>
        <v>-4587.1559633027528</v>
      </c>
      <c r="Q76" s="237"/>
      <c r="R76" s="238"/>
    </row>
    <row r="77" spans="1:18" ht="17.25" customHeight="1" thickBot="1">
      <c r="A77" s="13" t="s">
        <v>224</v>
      </c>
      <c r="B77" s="34">
        <v>204</v>
      </c>
      <c r="C77" s="16">
        <v>6.8062827199999995E-2</v>
      </c>
      <c r="D77" s="38">
        <v>183</v>
      </c>
      <c r="E77" s="16">
        <f t="shared" si="22"/>
        <v>-0.10294117647058823</v>
      </c>
      <c r="F77" s="45">
        <f>IF(ISNUMBER(D77), $B78 * E77, "")</f>
        <v>-10294.117647058823</v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186</v>
      </c>
      <c r="N77" s="16">
        <f t="shared" si="25"/>
        <v>-8.8235294117647065E-2</v>
      </c>
      <c r="O77" s="45">
        <f>IF(ISNUMBER(M77), $B78 * N77, "")</f>
        <v>-8823.5294117647063</v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-6.0847309767402193E-2</v>
      </c>
      <c r="F78" s="47">
        <f>SUM(F68:F77)</f>
        <v>-60847.309767402192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-6.9405612644920234E-2</v>
      </c>
      <c r="O78" s="47">
        <f>SUM(O68:O77)</f>
        <v>-69405.612644920227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193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97" t="s">
        <v>70</v>
      </c>
      <c r="M84" s="18" t="s">
        <v>67</v>
      </c>
      <c r="N84" s="4" t="s">
        <v>68</v>
      </c>
      <c r="O84" s="199" t="s">
        <v>70</v>
      </c>
      <c r="Q84" s="237"/>
      <c r="R84" s="238"/>
    </row>
    <row r="85" spans="1:18" ht="17.25" customHeight="1">
      <c r="A85" s="9" t="s">
        <v>109</v>
      </c>
      <c r="B85" s="31">
        <v>556</v>
      </c>
      <c r="C85" s="22">
        <v>5.7034220500000003E-2</v>
      </c>
      <c r="D85" s="89">
        <v>518</v>
      </c>
      <c r="E85" s="22">
        <f>IF(ISNUMBER(D85), (D85 - $B85) / $B85, "")</f>
        <v>-6.83453237410072E-2</v>
      </c>
      <c r="F85" s="43">
        <f>IF(ISNUMBER(D85), $B95 * E85, "")</f>
        <v>-6834.5323741007196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503</v>
      </c>
      <c r="N85" s="22">
        <f>IF(ISNUMBER(M85), (M85 - $B85) / $B85, "")</f>
        <v>-9.5323741007194249E-2</v>
      </c>
      <c r="O85" s="43">
        <f>IF(ISNUMBER(M85), $B95 * N85, "")</f>
        <v>-9532.3741007194258</v>
      </c>
      <c r="Q85" s="235"/>
      <c r="R85" s="236"/>
    </row>
    <row r="86" spans="1:18" ht="17.25" customHeight="1">
      <c r="A86" s="11" t="s">
        <v>152</v>
      </c>
      <c r="B86" s="32">
        <v>214</v>
      </c>
      <c r="C86" s="5">
        <v>5.4187192100000003E-2</v>
      </c>
      <c r="D86" s="36">
        <v>195</v>
      </c>
      <c r="E86" s="5">
        <f t="shared" ref="E86:E94" si="26">IF(ISNUMBER(D86), (D86 - $B86) / $B86, "")</f>
        <v>-8.8785046728971959E-2</v>
      </c>
      <c r="F86" s="44">
        <f>IF(ISNUMBER(D86), $B95 * E86, "")</f>
        <v>-8878.5046728971956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187</v>
      </c>
      <c r="N86" s="5">
        <f t="shared" ref="N86:N94" si="29">IF(ISNUMBER(M86), (M86 - $B86) / $B86, "")</f>
        <v>-0.12616822429906541</v>
      </c>
      <c r="O86" s="44">
        <f>IF(ISNUMBER(M86), $B95 * N86, "")</f>
        <v>-12616.82242990654</v>
      </c>
      <c r="Q86" s="235"/>
      <c r="R86" s="236"/>
    </row>
    <row r="87" spans="1:18" ht="17.25" customHeight="1">
      <c r="A87" s="11" t="s">
        <v>141</v>
      </c>
      <c r="B87" s="32">
        <v>205</v>
      </c>
      <c r="C87" s="5">
        <v>5.1282051299999999E-2</v>
      </c>
      <c r="D87" s="36">
        <v>187</v>
      </c>
      <c r="E87" s="5">
        <f t="shared" si="26"/>
        <v>-8.7804878048780483E-2</v>
      </c>
      <c r="F87" s="44">
        <f>IF(ISNUMBER(D87), $B95 * E87, "")</f>
        <v>-8780.4878048780483</v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186</v>
      </c>
      <c r="N87" s="5">
        <f t="shared" si="29"/>
        <v>-9.2682926829268292E-2</v>
      </c>
      <c r="O87" s="44">
        <f>IF(ISNUMBER(M87), $B95 * N87, "")</f>
        <v>-9268.292682926829</v>
      </c>
      <c r="Q87" s="235"/>
      <c r="R87" s="236"/>
    </row>
    <row r="88" spans="1:18" ht="17.25" customHeight="1">
      <c r="A88" s="11" t="s">
        <v>98</v>
      </c>
      <c r="B88" s="32">
        <v>248</v>
      </c>
      <c r="C88" s="5">
        <v>4.6413502099999997E-2</v>
      </c>
      <c r="D88" s="36">
        <v>227</v>
      </c>
      <c r="E88" s="5">
        <f t="shared" si="26"/>
        <v>-8.4677419354838704E-2</v>
      </c>
      <c r="F88" s="44">
        <f>IF(ISNUMBER(D88), $B95 * E88, "")</f>
        <v>-8467.7419354838712</v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223</v>
      </c>
      <c r="N88" s="5">
        <f t="shared" si="29"/>
        <v>-0.10080645161290322</v>
      </c>
      <c r="O88" s="44">
        <f>IF(ISNUMBER(M88), $B95 * N88, "")</f>
        <v>-10080.645161290322</v>
      </c>
      <c r="Q88" s="235"/>
      <c r="R88" s="236"/>
    </row>
    <row r="89" spans="1:18" ht="17.25" customHeight="1">
      <c r="A89" s="8" t="s">
        <v>133</v>
      </c>
      <c r="B89" s="33">
        <v>345</v>
      </c>
      <c r="C89" s="24">
        <v>4.5454545499999999E-2</v>
      </c>
      <c r="D89" s="37">
        <v>329</v>
      </c>
      <c r="E89" s="24">
        <f t="shared" si="26"/>
        <v>-4.6376811594202899E-2</v>
      </c>
      <c r="F89" s="44">
        <f>IF(ISNUMBER(D89), $B95 * E89, "")</f>
        <v>-4637.68115942029</v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326</v>
      </c>
      <c r="N89" s="24">
        <f t="shared" si="29"/>
        <v>-5.5072463768115941E-2</v>
      </c>
      <c r="O89" s="44">
        <f>IF(ISNUMBER(M89), $B95 * N89, "")</f>
        <v>-5507.246376811594</v>
      </c>
      <c r="Q89" s="235"/>
      <c r="R89" s="236"/>
    </row>
    <row r="90" spans="1:18" ht="17.25" customHeight="1">
      <c r="A90" s="11" t="s">
        <v>126</v>
      </c>
      <c r="B90" s="32">
        <v>186</v>
      </c>
      <c r="C90" s="5">
        <v>4.4943820199999998E-2</v>
      </c>
      <c r="D90" s="36">
        <v>184</v>
      </c>
      <c r="E90" s="5">
        <f t="shared" si="26"/>
        <v>-1.0752688172043012E-2</v>
      </c>
      <c r="F90" s="48">
        <f>IF(ISNUMBER(D90), $B95 * E90, "")</f>
        <v>-1075.2688172043011</v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176</v>
      </c>
      <c r="N90" s="5">
        <f t="shared" si="29"/>
        <v>-5.3763440860215055E-2</v>
      </c>
      <c r="O90" s="48">
        <f>IF(ISNUMBER(M90), $B95 * N90, "")</f>
        <v>-5376.3440860215051</v>
      </c>
      <c r="Q90" s="235"/>
      <c r="R90" s="236"/>
    </row>
    <row r="91" spans="1:18" ht="17.25" customHeight="1">
      <c r="A91" s="11" t="s">
        <v>96</v>
      </c>
      <c r="B91" s="32">
        <v>683</v>
      </c>
      <c r="C91" s="5">
        <v>4.4342507599999997E-2</v>
      </c>
      <c r="D91" s="36">
        <v>610</v>
      </c>
      <c r="E91" s="5">
        <f t="shared" si="26"/>
        <v>-0.10688140556368961</v>
      </c>
      <c r="F91" s="44">
        <f>IF(ISNUMBER(D91), $B95 * E91, "")</f>
        <v>-10688.14055636896</v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615</v>
      </c>
      <c r="N91" s="5">
        <f t="shared" si="29"/>
        <v>-9.9560761346998539E-2</v>
      </c>
      <c r="O91" s="44">
        <f>IF(ISNUMBER(M91), $B95 * N91, "")</f>
        <v>-9956.0761346998534</v>
      </c>
      <c r="Q91" s="235"/>
      <c r="R91" s="236"/>
    </row>
    <row r="92" spans="1:18" ht="17.25" customHeight="1">
      <c r="A92" s="11" t="s">
        <v>117</v>
      </c>
      <c r="B92" s="32">
        <v>304</v>
      </c>
      <c r="C92" s="5">
        <v>3.7542662099999999E-2</v>
      </c>
      <c r="D92" s="36">
        <v>289</v>
      </c>
      <c r="E92" s="5">
        <f t="shared" si="26"/>
        <v>-4.9342105263157895E-2</v>
      </c>
      <c r="F92" s="44">
        <f>IF(ISNUMBER(D92), $B95 * E92, "")</f>
        <v>-4934.2105263157891</v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301</v>
      </c>
      <c r="N92" s="5">
        <f t="shared" si="29"/>
        <v>-9.8684210526315784E-3</v>
      </c>
      <c r="O92" s="44">
        <f>IF(ISNUMBER(M92), $B95 * N92, "")</f>
        <v>-986.8421052631578</v>
      </c>
      <c r="Q92" s="235"/>
      <c r="R92" s="236"/>
    </row>
    <row r="93" spans="1:18" ht="17.25" customHeight="1">
      <c r="A93" s="11" t="s">
        <v>123</v>
      </c>
      <c r="B93" s="32">
        <v>123</v>
      </c>
      <c r="C93" s="5">
        <v>3.3613445399999997E-2</v>
      </c>
      <c r="D93" s="36">
        <v>116</v>
      </c>
      <c r="E93" s="5">
        <f t="shared" si="26"/>
        <v>-5.6910569105691054E-2</v>
      </c>
      <c r="F93" s="44">
        <f>IF(ISNUMBER(D93), $B95 * E93, "")</f>
        <v>-5691.0569105691056</v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113</v>
      </c>
      <c r="N93" s="5">
        <f t="shared" si="29"/>
        <v>-8.1300813008130079E-2</v>
      </c>
      <c r="O93" s="44">
        <f>IF(ISNUMBER(M93), $B95 * N93, "")</f>
        <v>-8130.0813008130081</v>
      </c>
      <c r="Q93" s="237"/>
      <c r="R93" s="238"/>
    </row>
    <row r="94" spans="1:18" ht="17.25" customHeight="1" thickBot="1">
      <c r="A94" s="13" t="s">
        <v>115</v>
      </c>
      <c r="B94" s="34">
        <v>252</v>
      </c>
      <c r="C94" s="16">
        <v>3.2786885199999997E-2</v>
      </c>
      <c r="D94" s="38">
        <v>227</v>
      </c>
      <c r="E94" s="16">
        <f t="shared" si="26"/>
        <v>-9.9206349206349201E-2</v>
      </c>
      <c r="F94" s="45">
        <f>IF(ISNUMBER(D94), $B95 * E94, "")</f>
        <v>-9920.6349206349205</v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227</v>
      </c>
      <c r="N94" s="16">
        <f t="shared" si="29"/>
        <v>-9.9206349206349201E-2</v>
      </c>
      <c r="O94" s="45">
        <f>IF(ISNUMBER(M94), $B95 * N94, "")</f>
        <v>-9920.6349206349205</v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-6.9908259677873202E-2</v>
      </c>
      <c r="F95" s="47">
        <f>SUM(F85:F94)</f>
        <v>-69908.259677873197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-8.1375359299087152E-2</v>
      </c>
      <c r="O95" s="47">
        <f>SUM(O85:O94)</f>
        <v>-81375.359299087169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193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97" t="s">
        <v>70</v>
      </c>
      <c r="M101" s="18" t="s">
        <v>67</v>
      </c>
      <c r="N101" s="4" t="s">
        <v>68</v>
      </c>
      <c r="O101" s="199" t="s">
        <v>70</v>
      </c>
      <c r="Q101" s="237"/>
      <c r="R101" s="238"/>
    </row>
    <row r="102" spans="1:18" ht="17.25" customHeight="1">
      <c r="A102" s="9" t="s">
        <v>209</v>
      </c>
      <c r="B102" s="31">
        <v>6465</v>
      </c>
      <c r="C102" s="22">
        <v>0.39331896550000001</v>
      </c>
      <c r="D102" s="89">
        <v>4940</v>
      </c>
      <c r="E102" s="22">
        <f>IF(ISNUMBER(D102), (D102 - $B102) / $B102, "")</f>
        <v>-0.23588553750966745</v>
      </c>
      <c r="F102" s="43">
        <f>IF(ISNUMBER(D102), $B112 * E102, "")</f>
        <v>-23588.553750966745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5110</v>
      </c>
      <c r="N102" s="22">
        <f>IF(ISNUMBER(M102), (M102 - $B102) / $B102, "")</f>
        <v>-0.20959010054137664</v>
      </c>
      <c r="O102" s="43">
        <f>IF(ISNUMBER(M102), $B112 * N102, "")</f>
        <v>-20959.010054137663</v>
      </c>
      <c r="Q102" s="235"/>
      <c r="R102" s="236"/>
    </row>
    <row r="103" spans="1:18" ht="17.25" customHeight="1">
      <c r="A103" s="11" t="s">
        <v>100</v>
      </c>
      <c r="B103" s="32">
        <v>36.1</v>
      </c>
      <c r="C103" s="5">
        <v>0.2278911565</v>
      </c>
      <c r="D103" s="36">
        <v>29.3</v>
      </c>
      <c r="E103" s="5">
        <f t="shared" ref="E103:E111" si="30">IF(ISNUMBER(D103), (D103 - $B103) / $B103, "")</f>
        <v>-0.18836565096952909</v>
      </c>
      <c r="F103" s="44">
        <f>IF(ISNUMBER(D103), $B112 * E103, "")</f>
        <v>-18836.565096952909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29.6</v>
      </c>
      <c r="N103" s="5">
        <f t="shared" ref="N103:N111" si="33">IF(ISNUMBER(M103), (M103 - $B103) / $B103, "")</f>
        <v>-0.18005540166204986</v>
      </c>
      <c r="O103" s="44">
        <f>IF(ISNUMBER(M103), $B112 * N103, "")</f>
        <v>-18005.540166204988</v>
      </c>
      <c r="Q103" s="235"/>
      <c r="R103" s="236"/>
    </row>
    <row r="104" spans="1:18" ht="17.25" customHeight="1">
      <c r="A104" s="11" t="s">
        <v>128</v>
      </c>
      <c r="B104" s="32">
        <v>165</v>
      </c>
      <c r="C104" s="5">
        <v>0.1538461538</v>
      </c>
      <c r="D104" s="36">
        <v>146</v>
      </c>
      <c r="E104" s="5">
        <f t="shared" si="30"/>
        <v>-0.11515151515151516</v>
      </c>
      <c r="F104" s="44">
        <f>IF(ISNUMBER(D104), $B112 * E104, "")</f>
        <v>-11515.151515151516</v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151</v>
      </c>
      <c r="N104" s="5">
        <f t="shared" si="33"/>
        <v>-8.4848484848484854E-2</v>
      </c>
      <c r="O104" s="44">
        <f>IF(ISNUMBER(M104), $B112 * N104, "")</f>
        <v>-8484.8484848484859</v>
      </c>
      <c r="Q104" s="235"/>
      <c r="R104" s="236"/>
    </row>
    <row r="105" spans="1:18" ht="17.25" customHeight="1">
      <c r="A105" s="11" t="s">
        <v>145</v>
      </c>
      <c r="B105" s="32">
        <v>89.1</v>
      </c>
      <c r="C105" s="5">
        <v>0.13358778630000001</v>
      </c>
      <c r="D105" s="36">
        <v>75</v>
      </c>
      <c r="E105" s="5">
        <f t="shared" si="30"/>
        <v>-0.15824915824915819</v>
      </c>
      <c r="F105" s="44">
        <f>IF(ISNUMBER(D105), $B112 * E105, "")</f>
        <v>-15824.915824915819</v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75.2</v>
      </c>
      <c r="N105" s="5">
        <f t="shared" si="33"/>
        <v>-0.15600448933782257</v>
      </c>
      <c r="O105" s="44">
        <f>IF(ISNUMBER(M105), $B112 * N105, "")</f>
        <v>-15600.448933782258</v>
      </c>
      <c r="Q105" s="235"/>
      <c r="R105" s="236"/>
    </row>
    <row r="106" spans="1:18" ht="17.25" customHeight="1">
      <c r="A106" s="8" t="s">
        <v>102</v>
      </c>
      <c r="B106" s="33">
        <v>153</v>
      </c>
      <c r="C106" s="24">
        <v>0.125</v>
      </c>
      <c r="D106" s="37">
        <v>140</v>
      </c>
      <c r="E106" s="24">
        <f t="shared" si="30"/>
        <v>-8.4967320261437912E-2</v>
      </c>
      <c r="F106" s="44">
        <f>IF(ISNUMBER(D106), $B112 * E106, "")</f>
        <v>-8496.7320261437908</v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141</v>
      </c>
      <c r="N106" s="24">
        <f t="shared" si="33"/>
        <v>-7.8431372549019607E-2</v>
      </c>
      <c r="O106" s="44">
        <f>IF(ISNUMBER(M106), $B112 * N106, "")</f>
        <v>-7843.1372549019607</v>
      </c>
      <c r="Q106" s="235"/>
      <c r="R106" s="236"/>
    </row>
    <row r="107" spans="1:18" ht="17.25" customHeight="1">
      <c r="A107" s="11" t="s">
        <v>124</v>
      </c>
      <c r="B107" s="32">
        <v>710</v>
      </c>
      <c r="C107" s="5">
        <v>0.11459968600000001</v>
      </c>
      <c r="D107" s="36">
        <v>613</v>
      </c>
      <c r="E107" s="5">
        <f t="shared" si="30"/>
        <v>-0.13661971830985917</v>
      </c>
      <c r="F107" s="48">
        <f>IF(ISNUMBER(D107), $B112 * E107, "")</f>
        <v>-13661.971830985916</v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620</v>
      </c>
      <c r="N107" s="5">
        <f t="shared" si="33"/>
        <v>-0.12676056338028169</v>
      </c>
      <c r="O107" s="48">
        <f>IF(ISNUMBER(M107), $B112 * N107, "")</f>
        <v>-12676.056338028169</v>
      </c>
      <c r="Q107" s="235"/>
      <c r="R107" s="236"/>
    </row>
    <row r="108" spans="1:18" ht="17.25" customHeight="1">
      <c r="A108" s="11" t="s">
        <v>150</v>
      </c>
      <c r="B108" s="32">
        <v>4085</v>
      </c>
      <c r="C108" s="5">
        <v>0.11459754430000001</v>
      </c>
      <c r="D108" s="36">
        <v>3600</v>
      </c>
      <c r="E108" s="5">
        <f t="shared" si="30"/>
        <v>-0.11872705018359853</v>
      </c>
      <c r="F108" s="44">
        <f>IF(ISNUMBER(D108), $B112 * E108, "")</f>
        <v>-11872.705018359853</v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3570</v>
      </c>
      <c r="N108" s="5">
        <f t="shared" si="33"/>
        <v>-0.12607099143206854</v>
      </c>
      <c r="O108" s="44">
        <f>IF(ISNUMBER(M108), $B112 * N108, "")</f>
        <v>-12607.099143206855</v>
      </c>
      <c r="Q108" s="235"/>
      <c r="R108" s="236"/>
    </row>
    <row r="109" spans="1:18" ht="17.25" customHeight="1">
      <c r="A109" s="11" t="s">
        <v>99</v>
      </c>
      <c r="B109" s="32">
        <v>230</v>
      </c>
      <c r="C109" s="5">
        <v>0.1057692308</v>
      </c>
      <c r="D109" s="36">
        <v>224</v>
      </c>
      <c r="E109" s="5">
        <f t="shared" si="30"/>
        <v>-2.6086956521739129E-2</v>
      </c>
      <c r="F109" s="44">
        <f>IF(ISNUMBER(D109), $B112 * E109, "")</f>
        <v>-2608.695652173913</v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211</v>
      </c>
      <c r="N109" s="5">
        <f t="shared" si="33"/>
        <v>-8.2608695652173908E-2</v>
      </c>
      <c r="O109" s="44">
        <f>IF(ISNUMBER(M109), $B112 * N109, "")</f>
        <v>-8260.8695652173901</v>
      </c>
      <c r="Q109" s="235"/>
      <c r="R109" s="236"/>
    </row>
    <row r="110" spans="1:18" ht="17.25" customHeight="1">
      <c r="A110" s="11" t="s">
        <v>175</v>
      </c>
      <c r="B110" s="32">
        <v>18580</v>
      </c>
      <c r="C110" s="5">
        <v>0.1020166074</v>
      </c>
      <c r="D110" s="36">
        <v>17080</v>
      </c>
      <c r="E110" s="5">
        <f t="shared" si="30"/>
        <v>-8.073196986006459E-2</v>
      </c>
      <c r="F110" s="44">
        <f>IF(ISNUMBER(D110), $B112 * E110, "")</f>
        <v>-8073.1969860064592</v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16870</v>
      </c>
      <c r="N110" s="5">
        <f t="shared" si="33"/>
        <v>-9.2034445640473625E-2</v>
      </c>
      <c r="O110" s="44">
        <f>IF(ISNUMBER(M110), $B112 * N110, "")</f>
        <v>-9203.4445640473623</v>
      </c>
      <c r="Q110" s="237"/>
      <c r="R110" s="238"/>
    </row>
    <row r="111" spans="1:18" ht="17.25" customHeight="1" thickBot="1">
      <c r="A111" s="13" t="s">
        <v>131</v>
      </c>
      <c r="B111" s="34">
        <v>30.7</v>
      </c>
      <c r="C111" s="16">
        <v>9.25266904E-2</v>
      </c>
      <c r="D111" s="38">
        <v>30.1</v>
      </c>
      <c r="E111" s="16">
        <f t="shared" si="30"/>
        <v>-1.9543973941368011E-2</v>
      </c>
      <c r="F111" s="45">
        <f>IF(ISNUMBER(D111), $B112 * E111, "")</f>
        <v>-1954.397394136801</v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29.4</v>
      </c>
      <c r="N111" s="16">
        <f t="shared" si="33"/>
        <v>-4.2345276872964195E-2</v>
      </c>
      <c r="O111" s="45">
        <f>IF(ISNUMBER(M111), $B112 * N111, "")</f>
        <v>-4234.5276872964196</v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-0.11643288509579372</v>
      </c>
      <c r="F112" s="47">
        <f>SUM(F102:F111)</f>
        <v>-116432.88509579372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-0.11787498219167154</v>
      </c>
      <c r="O112" s="47">
        <f>SUM(O102:O111)</f>
        <v>-117874.98219167154</v>
      </c>
      <c r="Q112" s="239"/>
      <c r="R112" s="24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627" priority="89">
      <formula>$E$27&gt;0</formula>
    </cfRule>
    <cfRule type="expression" dxfId="626" priority="90">
      <formula>$E$27&lt;0</formula>
    </cfRule>
  </conditionalFormatting>
  <conditionalFormatting sqref="G15:I16 H27:I27">
    <cfRule type="expression" dxfId="625" priority="87">
      <formula>$H$27&gt;0</formula>
    </cfRule>
    <cfRule type="expression" dxfId="624" priority="88">
      <formula>$H$27&lt;0</formula>
    </cfRule>
  </conditionalFormatting>
  <conditionalFormatting sqref="J15:L16 K27:L27">
    <cfRule type="expression" dxfId="623" priority="85">
      <formula>$K$27&gt;0</formula>
    </cfRule>
    <cfRule type="expression" dxfId="622" priority="86">
      <formula>$K$27&lt;0</formula>
    </cfRule>
  </conditionalFormatting>
  <conditionalFormatting sqref="M15:O16 N27:O27">
    <cfRule type="expression" dxfId="621" priority="83">
      <formula>$N$27&gt;0</formula>
    </cfRule>
    <cfRule type="expression" dxfId="620" priority="84">
      <formula>$N$27&lt;0</formula>
    </cfRule>
  </conditionalFormatting>
  <conditionalFormatting sqref="A17:O26 A34:O43">
    <cfRule type="expression" dxfId="619" priority="91">
      <formula>AND($N17 &gt; 0, ISNUMBER($N17))</formula>
    </cfRule>
    <cfRule type="expression" dxfId="618" priority="92">
      <formula>AND($N17 &lt; 0, ISNUMBER($N17))</formula>
    </cfRule>
    <cfRule type="expression" dxfId="617" priority="93">
      <formula>AND($K17 &gt; 0, ISNUMBER($K17))</formula>
    </cfRule>
    <cfRule type="expression" dxfId="616" priority="94">
      <formula>AND($K17 &lt; 0, ISNUMBER($K17))</formula>
    </cfRule>
    <cfRule type="expression" dxfId="615" priority="95">
      <formula>AND($H17 &gt; 0, ISNUMBER($H17))</formula>
    </cfRule>
    <cfRule type="expression" dxfId="614" priority="96">
      <formula>AND($H17 &lt; 0, ISNUMBER($H17))</formula>
    </cfRule>
    <cfRule type="expression" dxfId="613" priority="97">
      <formula>AND($E17 &gt; 0, ISNUMBER($E17))</formula>
    </cfRule>
    <cfRule type="expression" dxfId="612" priority="98">
      <formula>AND($E17 &lt; 0, ISNUMBER($E17))</formula>
    </cfRule>
  </conditionalFormatting>
  <conditionalFormatting sqref="D32:F33 E44:F44">
    <cfRule type="expression" dxfId="611" priority="81">
      <formula>$E$44&gt;0</formula>
    </cfRule>
    <cfRule type="expression" dxfId="610" priority="82">
      <formula>$E$44&lt;0</formula>
    </cfRule>
  </conditionalFormatting>
  <conditionalFormatting sqref="G32:I33 H44:I44">
    <cfRule type="expression" dxfId="609" priority="79">
      <formula>$H$44&gt;0</formula>
    </cfRule>
    <cfRule type="expression" dxfId="608" priority="80">
      <formula>$H$44&lt;0</formula>
    </cfRule>
  </conditionalFormatting>
  <conditionalFormatting sqref="J32:L33 K44:L44">
    <cfRule type="expression" dxfId="607" priority="77">
      <formula>$K$44&gt;0</formula>
    </cfRule>
    <cfRule type="expression" dxfId="606" priority="78">
      <formula>$K$44&lt;0</formula>
    </cfRule>
  </conditionalFormatting>
  <conditionalFormatting sqref="M32:O33 N44:O44">
    <cfRule type="expression" dxfId="605" priority="75">
      <formula>$N$44&gt;0</formula>
    </cfRule>
    <cfRule type="expression" dxfId="604" priority="76">
      <formula>$N$44&lt;0</formula>
    </cfRule>
  </conditionalFormatting>
  <conditionalFormatting sqref="A51:O60">
    <cfRule type="expression" dxfId="603" priority="67">
      <formula>AND($N51 &gt; 0, ISNUMBER($N51))</formula>
    </cfRule>
    <cfRule type="expression" dxfId="602" priority="68">
      <formula>AND($N51 &lt; 0, ISNUMBER($N51))</formula>
    </cfRule>
    <cfRule type="expression" dxfId="601" priority="69">
      <formula>AND($K51 &gt; 0, ISNUMBER($K51))</formula>
    </cfRule>
    <cfRule type="expression" dxfId="600" priority="70">
      <formula>AND($K51 &lt; 0, ISNUMBER($K51))</formula>
    </cfRule>
    <cfRule type="expression" dxfId="599" priority="71">
      <formula>AND($H51 &gt; 0, ISNUMBER($H51))</formula>
    </cfRule>
    <cfRule type="expression" dxfId="598" priority="72">
      <formula>AND($H51 &lt; 0, ISNUMBER($H51))</formula>
    </cfRule>
    <cfRule type="expression" dxfId="597" priority="73">
      <formula>AND($E51 &gt; 0, ISNUMBER($E51))</formula>
    </cfRule>
    <cfRule type="expression" dxfId="596" priority="74">
      <formula>AND($E51 &lt; 0, ISNUMBER($E51))</formula>
    </cfRule>
  </conditionalFormatting>
  <conditionalFormatting sqref="D49:F50 E61:F61">
    <cfRule type="expression" dxfId="595" priority="65">
      <formula>$E$61&gt;0</formula>
    </cfRule>
    <cfRule type="expression" dxfId="594" priority="66">
      <formula>$E$61&lt;0</formula>
    </cfRule>
  </conditionalFormatting>
  <conditionalFormatting sqref="G49:I50 H61:I61">
    <cfRule type="expression" dxfId="593" priority="63">
      <formula>$H$61&gt;0</formula>
    </cfRule>
    <cfRule type="expression" dxfId="592" priority="64">
      <formula>$H$61&lt;0</formula>
    </cfRule>
  </conditionalFormatting>
  <conditionalFormatting sqref="J49:L50 K61:L61">
    <cfRule type="expression" dxfId="591" priority="61">
      <formula>$K$61&gt;0</formula>
    </cfRule>
    <cfRule type="expression" dxfId="590" priority="62">
      <formula>$K$61&lt;0</formula>
    </cfRule>
  </conditionalFormatting>
  <conditionalFormatting sqref="M49:O50 N61:O61">
    <cfRule type="expression" dxfId="589" priority="59">
      <formula>$N$61&gt;0</formula>
    </cfRule>
    <cfRule type="expression" dxfId="588" priority="60">
      <formula>$N$61&lt;0</formula>
    </cfRule>
  </conditionalFormatting>
  <conditionalFormatting sqref="A68:O77">
    <cfRule type="expression" dxfId="587" priority="51">
      <formula>AND($N68 &gt; 0, ISNUMBER($N68))</formula>
    </cfRule>
    <cfRule type="expression" dxfId="586" priority="52">
      <formula>AND($N68 &lt; 0, ISNUMBER($N68))</formula>
    </cfRule>
    <cfRule type="expression" dxfId="585" priority="53">
      <formula>AND($K68 &gt; 0, ISNUMBER($K68))</formula>
    </cfRule>
    <cfRule type="expression" dxfId="584" priority="54">
      <formula>AND($K68 &lt; 0, ISNUMBER($K68))</formula>
    </cfRule>
    <cfRule type="expression" dxfId="583" priority="55">
      <formula>AND($H68 &gt; 0, ISNUMBER($H68))</formula>
    </cfRule>
    <cfRule type="expression" dxfId="582" priority="56">
      <formula>AND($H68 &lt; 0, ISNUMBER($H68))</formula>
    </cfRule>
    <cfRule type="expression" dxfId="581" priority="57">
      <formula>AND($E68 &gt; 0, ISNUMBER($E68))</formula>
    </cfRule>
    <cfRule type="expression" dxfId="580" priority="58">
      <formula>AND($E68 &lt; 0, ISNUMBER($E68))</formula>
    </cfRule>
  </conditionalFormatting>
  <conditionalFormatting sqref="D66:F67 E78:F78">
    <cfRule type="expression" dxfId="579" priority="49">
      <formula>$E$78&gt;0</formula>
    </cfRule>
    <cfRule type="expression" dxfId="578" priority="50">
      <formula>$E$78&lt;0</formula>
    </cfRule>
  </conditionalFormatting>
  <conditionalFormatting sqref="G66:I67 H78:I78">
    <cfRule type="expression" dxfId="577" priority="47">
      <formula>$H$78&gt;0</formula>
    </cfRule>
    <cfRule type="expression" dxfId="576" priority="48">
      <formula>$H$78&lt;0</formula>
    </cfRule>
  </conditionalFormatting>
  <conditionalFormatting sqref="J66:L67 K78:L78">
    <cfRule type="expression" dxfId="575" priority="45">
      <formula>$K$78&gt;0</formula>
    </cfRule>
    <cfRule type="expression" dxfId="574" priority="46">
      <formula>$K$78&lt;0</formula>
    </cfRule>
  </conditionalFormatting>
  <conditionalFormatting sqref="M66:O67 N78:O78">
    <cfRule type="expression" dxfId="573" priority="43">
      <formula>$N$78&gt;0</formula>
    </cfRule>
    <cfRule type="expression" dxfId="572" priority="44">
      <formula>$N$78&lt;0</formula>
    </cfRule>
  </conditionalFormatting>
  <conditionalFormatting sqref="A85:O94">
    <cfRule type="expression" dxfId="571" priority="35">
      <formula>AND($N85 &gt; 0, ISNUMBER($N85))</formula>
    </cfRule>
    <cfRule type="expression" dxfId="570" priority="36">
      <formula>AND($N85 &lt; 0, ISNUMBER($N85))</formula>
    </cfRule>
    <cfRule type="expression" dxfId="569" priority="37">
      <formula>AND($K85 &gt; 0, ISNUMBER($K85))</formula>
    </cfRule>
    <cfRule type="expression" dxfId="568" priority="38">
      <formula>AND($K85 &lt; 0, ISNUMBER($K85))</formula>
    </cfRule>
    <cfRule type="expression" dxfId="567" priority="39">
      <formula>AND($H85 &gt; 0, ISNUMBER($H85))</formula>
    </cfRule>
    <cfRule type="expression" dxfId="566" priority="40">
      <formula>AND($H85 &lt; 0, ISNUMBER($H85))</formula>
    </cfRule>
    <cfRule type="expression" dxfId="565" priority="41">
      <formula>AND($E85 &gt; 0, ISNUMBER($E85))</formula>
    </cfRule>
    <cfRule type="expression" dxfId="564" priority="42">
      <formula>AND($E85 &lt; 0, ISNUMBER($E85))</formula>
    </cfRule>
  </conditionalFormatting>
  <conditionalFormatting sqref="D83:F84 E95:F95">
    <cfRule type="expression" dxfId="563" priority="33">
      <formula>$E$95&gt;0</formula>
    </cfRule>
    <cfRule type="expression" dxfId="562" priority="34">
      <formula>$E$95&lt;0</formula>
    </cfRule>
  </conditionalFormatting>
  <conditionalFormatting sqref="G83:I84 H95:I95">
    <cfRule type="expression" dxfId="561" priority="31">
      <formula>$H$95&gt;0</formula>
    </cfRule>
    <cfRule type="expression" dxfId="560" priority="32">
      <formula>$H$95&lt;0</formula>
    </cfRule>
  </conditionalFormatting>
  <conditionalFormatting sqref="J83:L84 K95:L95">
    <cfRule type="expression" dxfId="559" priority="29">
      <formula>$K$95&gt;0</formula>
    </cfRule>
    <cfRule type="expression" dxfId="558" priority="30">
      <formula>$K$95&lt;0</formula>
    </cfRule>
  </conditionalFormatting>
  <conditionalFormatting sqref="M83:O84 N95:O95">
    <cfRule type="expression" dxfId="557" priority="27">
      <formula>$N$95&gt;0</formula>
    </cfRule>
    <cfRule type="expression" dxfId="556" priority="28">
      <formula>$N$95&lt;0</formula>
    </cfRule>
  </conditionalFormatting>
  <conditionalFormatting sqref="A102:O111">
    <cfRule type="expression" dxfId="555" priority="19">
      <formula>AND($N102 &gt; 0, ISNUMBER($N102))</formula>
    </cfRule>
    <cfRule type="expression" dxfId="554" priority="20">
      <formula>AND($N102 &lt; 0, ISNUMBER($N102))</formula>
    </cfRule>
    <cfRule type="expression" dxfId="553" priority="21">
      <formula>AND($K102 &gt; 0, ISNUMBER($K102))</formula>
    </cfRule>
    <cfRule type="expression" dxfId="552" priority="22">
      <formula>AND($K102 &lt; 0, ISNUMBER($K102))</formula>
    </cfRule>
    <cfRule type="expression" dxfId="551" priority="23">
      <formula>AND($H102 &gt; 0, ISNUMBER($H102))</formula>
    </cfRule>
    <cfRule type="expression" dxfId="550" priority="24">
      <formula>AND($H102 &lt; 0, ISNUMBER($H102))</formula>
    </cfRule>
    <cfRule type="expression" dxfId="549" priority="25">
      <formula>AND($E102 &gt; 0, ISNUMBER($E102))</formula>
    </cfRule>
    <cfRule type="expression" dxfId="548" priority="26">
      <formula>AND($E102 &lt; 0, ISNUMBER($E102))</formula>
    </cfRule>
  </conditionalFormatting>
  <conditionalFormatting sqref="D100:F101 E112:F112">
    <cfRule type="expression" dxfId="547" priority="17">
      <formula>$E$112&gt;0</formula>
    </cfRule>
    <cfRule type="expression" dxfId="546" priority="18">
      <formula>$E$112&lt;0</formula>
    </cfRule>
  </conditionalFormatting>
  <conditionalFormatting sqref="G100:I101 H112:I112">
    <cfRule type="expression" dxfId="545" priority="15">
      <formula>$H$112&gt;0</formula>
    </cfRule>
    <cfRule type="expression" dxfId="544" priority="16">
      <formula>$H$112&lt;0</formula>
    </cfRule>
  </conditionalFormatting>
  <conditionalFormatting sqref="J100:L101 K112:L112">
    <cfRule type="expression" dxfId="543" priority="13">
      <formula>$K$112&gt;0</formula>
    </cfRule>
    <cfRule type="expression" dxfId="542" priority="14">
      <formula>$K$112&lt;0</formula>
    </cfRule>
  </conditionalFormatting>
  <conditionalFormatting sqref="M100:O101 N112:O112">
    <cfRule type="expression" dxfId="541" priority="11">
      <formula>$N$112&gt;0</formula>
    </cfRule>
    <cfRule type="expression" dxfId="540" priority="12">
      <formula>$N$112&lt;0</formula>
    </cfRule>
  </conditionalFormatting>
  <conditionalFormatting sqref="G2:I3">
    <cfRule type="expression" dxfId="53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3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3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3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3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3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3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3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3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3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C38FB-9C84-4E23-8755-05CDABC762EC}">
  <sheetPr codeName="Sheet25"/>
  <dimension ref="A1:R112"/>
  <sheetViews>
    <sheetView topLeftCell="A83"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44287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-299,402 KRW (-29.94%)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205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-214,436 KRW (-26.80%)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-265,868 KRW (-26.59%)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-231,040 KRW (-23.10%)</v>
      </c>
      <c r="H9" s="273"/>
      <c r="I9" s="274"/>
      <c r="J9" s="1" t="s">
        <v>28</v>
      </c>
      <c r="K9" s="281" t="s">
        <v>217</v>
      </c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-225,363 KRW (-22.54%)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205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200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01" t="s">
        <v>67</v>
      </c>
      <c r="H16" s="202" t="s">
        <v>68</v>
      </c>
      <c r="I16" s="203" t="s">
        <v>70</v>
      </c>
      <c r="J16" s="4" t="s">
        <v>67</v>
      </c>
      <c r="K16" s="4" t="s">
        <v>68</v>
      </c>
      <c r="L16" s="204" t="s">
        <v>70</v>
      </c>
      <c r="M16" s="18" t="s">
        <v>67</v>
      </c>
      <c r="N16" s="4" t="s">
        <v>68</v>
      </c>
      <c r="O16" s="206" t="s">
        <v>70</v>
      </c>
      <c r="Q16" s="265"/>
      <c r="R16" s="266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63"/>
      <c r="R17" s="264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63"/>
      <c r="R18" s="264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63"/>
      <c r="R19" s="264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63"/>
      <c r="R20" s="264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3"/>
      <c r="R21" s="264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63"/>
      <c r="R22" s="264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3"/>
      <c r="R23" s="26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3"/>
      <c r="R24" s="26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5"/>
      <c r="R25" s="26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200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04" t="s">
        <v>70</v>
      </c>
      <c r="M33" s="18" t="s">
        <v>67</v>
      </c>
      <c r="N33" s="4" t="s">
        <v>68</v>
      </c>
      <c r="O33" s="206" t="s">
        <v>70</v>
      </c>
      <c r="Q33" s="237"/>
      <c r="R33" s="238"/>
    </row>
    <row r="34" spans="1:18" ht="17.25" customHeight="1">
      <c r="A34" s="9" t="s">
        <v>131</v>
      </c>
      <c r="B34" s="31">
        <v>29.4</v>
      </c>
      <c r="C34" s="22">
        <v>1.7301038099999999E-2</v>
      </c>
      <c r="D34" s="89">
        <v>17.899999999999999</v>
      </c>
      <c r="E34" s="22">
        <f>IF(ISNUMBER(D34), (D34 - $B34) / $B34, "")</f>
        <v>-0.39115646258503406</v>
      </c>
      <c r="F34" s="43">
        <f>IF(ISNUMBER(D34), $B44 * E34, "")</f>
        <v>-39115.646258503402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18.8</v>
      </c>
      <c r="K34" s="22">
        <f>IF(ISNUMBER(J34), (J34 - $B34) / $B34, "")</f>
        <v>-0.36054421768707479</v>
      </c>
      <c r="L34" s="43">
        <f>IF(ISNUMBER(J34), $B44 * K34, "")</f>
        <v>-36054.421768707478</v>
      </c>
      <c r="M34" s="89">
        <v>18.899999999999999</v>
      </c>
      <c r="N34" s="22">
        <f>IF(ISNUMBER(M34), (M34 - $B34) / $B34, "")</f>
        <v>-0.35714285714285715</v>
      </c>
      <c r="O34" s="43">
        <f>IF(ISNUMBER(M34), $B44 * N34, "")</f>
        <v>-35714.285714285717</v>
      </c>
      <c r="Q34" s="235"/>
      <c r="R34" s="236"/>
    </row>
    <row r="35" spans="1:18" ht="17.25" customHeight="1">
      <c r="A35" s="11" t="s">
        <v>144</v>
      </c>
      <c r="B35" s="32">
        <v>37.700000000000003</v>
      </c>
      <c r="C35" s="5">
        <v>-6.2189054700000003E-2</v>
      </c>
      <c r="D35" s="36">
        <v>25.1</v>
      </c>
      <c r="E35" s="5">
        <f t="shared" ref="E35:E43" si="14">IF(ISNUMBER(D35), (D35 - $B35) / $B35, "")</f>
        <v>-0.33421750663129973</v>
      </c>
      <c r="F35" s="44">
        <f>IF(ISNUMBER(D35), $B44 * E35, "")</f>
        <v>-33421.750663129977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26.3</v>
      </c>
      <c r="K35" s="5">
        <f t="shared" ref="K35:K43" si="16">IF(ISNUMBER(J35), (J35 - $B35) / $B35, "")</f>
        <v>-0.30238726790450932</v>
      </c>
      <c r="L35" s="44">
        <f>IF(ISNUMBER(J35), $B44 * K35, "")</f>
        <v>-30238.726790450932</v>
      </c>
      <c r="M35" s="36">
        <v>26.3</v>
      </c>
      <c r="N35" s="5">
        <f t="shared" ref="N35:N43" si="17">IF(ISNUMBER(M35), (M35 - $B35) / $B35, "")</f>
        <v>-0.30238726790450932</v>
      </c>
      <c r="O35" s="44">
        <f>IF(ISNUMBER(M35), $B44 * N35, "")</f>
        <v>-30238.726790450932</v>
      </c>
      <c r="Q35" s="235"/>
      <c r="R35" s="236"/>
    </row>
    <row r="36" spans="1:18" ht="17.25" customHeight="1">
      <c r="A36" s="11" t="s">
        <v>142</v>
      </c>
      <c r="B36" s="32">
        <v>8.9600000000000009</v>
      </c>
      <c r="C36" s="5">
        <v>-6.4718162800000006E-2</v>
      </c>
      <c r="D36" s="36">
        <v>6.22</v>
      </c>
      <c r="E36" s="5">
        <f t="shared" si="14"/>
        <v>-0.30580357142857151</v>
      </c>
      <c r="F36" s="44">
        <f>IF(ISNUMBER(D36), $B44 * E36, "")</f>
        <v>-30580.357142857152</v>
      </c>
      <c r="G36" s="36"/>
      <c r="H36" s="5" t="str">
        <f t="shared" si="15"/>
        <v/>
      </c>
      <c r="I36" s="44" t="str">
        <f>IF(ISNUMBER(G36), $B44 * H36, "")</f>
        <v/>
      </c>
      <c r="J36" s="36">
        <v>7.19</v>
      </c>
      <c r="K36" s="5">
        <f t="shared" si="16"/>
        <v>-0.19754464285714288</v>
      </c>
      <c r="L36" s="44">
        <f>IF(ISNUMBER(J36), $B44 * K36, "")</f>
        <v>-19754.464285714286</v>
      </c>
      <c r="M36" s="36">
        <v>7.29</v>
      </c>
      <c r="N36" s="5">
        <f t="shared" si="17"/>
        <v>-0.18638392857142866</v>
      </c>
      <c r="O36" s="44">
        <f>IF(ISNUMBER(M36), $B44 * N36, "")</f>
        <v>-18638.392857142866</v>
      </c>
      <c r="Q36" s="235"/>
      <c r="R36" s="236"/>
    </row>
    <row r="37" spans="1:18" ht="17.25" customHeight="1">
      <c r="A37" s="11" t="s">
        <v>135</v>
      </c>
      <c r="B37" s="32">
        <v>22.3</v>
      </c>
      <c r="C37" s="5">
        <v>-6.6945606699999993E-2</v>
      </c>
      <c r="D37" s="36">
        <v>14.2</v>
      </c>
      <c r="E37" s="5">
        <f t="shared" si="14"/>
        <v>-0.36322869955156956</v>
      </c>
      <c r="F37" s="44">
        <f>IF(ISNUMBER(D37), $B44 * E37, "")</f>
        <v>-36322.869955156959</v>
      </c>
      <c r="G37" s="36"/>
      <c r="H37" s="5" t="str">
        <f t="shared" si="15"/>
        <v/>
      </c>
      <c r="I37" s="44" t="str">
        <f>IF(ISNUMBER(G37), $B44 * H37, "")</f>
        <v/>
      </c>
      <c r="J37" s="36">
        <v>15.4</v>
      </c>
      <c r="K37" s="5">
        <f t="shared" si="16"/>
        <v>-0.3094170403587444</v>
      </c>
      <c r="L37" s="44">
        <f>IF(ISNUMBER(J37), $B44 * K37, "")</f>
        <v>-30941.704035874442</v>
      </c>
      <c r="M37" s="36">
        <v>15.1</v>
      </c>
      <c r="N37" s="5">
        <f t="shared" si="17"/>
        <v>-0.32286995515695072</v>
      </c>
      <c r="O37" s="44">
        <f>IF(ISNUMBER(M37), $B44 * N37, "")</f>
        <v>-32286.995515695071</v>
      </c>
      <c r="Q37" s="235"/>
      <c r="R37" s="236"/>
    </row>
    <row r="38" spans="1:18" ht="17.25" customHeight="1">
      <c r="A38" s="8" t="s">
        <v>122</v>
      </c>
      <c r="B38" s="33">
        <v>58</v>
      </c>
      <c r="C38" s="24">
        <v>-7.0512820500000004E-2</v>
      </c>
      <c r="D38" s="37">
        <v>39.700000000000003</v>
      </c>
      <c r="E38" s="24">
        <f t="shared" si="14"/>
        <v>-0.31551724137931031</v>
      </c>
      <c r="F38" s="44">
        <f>IF(ISNUMBER(D38), $B44 * E38, "")</f>
        <v>-31551.724137931033</v>
      </c>
      <c r="G38" s="37"/>
      <c r="H38" s="24" t="str">
        <f t="shared" si="15"/>
        <v/>
      </c>
      <c r="I38" s="44" t="str">
        <f>IF(ISNUMBER(G38), $B44 * H38, "")</f>
        <v/>
      </c>
      <c r="J38" s="37">
        <v>41.3</v>
      </c>
      <c r="K38" s="24">
        <f t="shared" si="16"/>
        <v>-0.2879310344827587</v>
      </c>
      <c r="L38" s="44">
        <f>IF(ISNUMBER(J38), $B44 * K38, "")</f>
        <v>-28793.10344827587</v>
      </c>
      <c r="M38" s="37">
        <v>41.3</v>
      </c>
      <c r="N38" s="24">
        <f t="shared" si="17"/>
        <v>-0.2879310344827587</v>
      </c>
      <c r="O38" s="44">
        <f>IF(ISNUMBER(M38), $B44 * N38, "")</f>
        <v>-28793.10344827587</v>
      </c>
      <c r="Q38" s="235"/>
      <c r="R38" s="236"/>
    </row>
    <row r="39" spans="1:18" ht="17.25" customHeight="1">
      <c r="A39" s="11" t="s">
        <v>134</v>
      </c>
      <c r="B39" s="32">
        <v>23.1</v>
      </c>
      <c r="C39" s="5">
        <v>-7.9681274900000001E-2</v>
      </c>
      <c r="D39" s="36">
        <v>14.9</v>
      </c>
      <c r="E39" s="5">
        <f t="shared" si="14"/>
        <v>-0.354978354978355</v>
      </c>
      <c r="F39" s="48">
        <f>IF(ISNUMBER(D39), $B44 * E39, "")</f>
        <v>-35497.835497835498</v>
      </c>
      <c r="G39" s="36"/>
      <c r="H39" s="5" t="str">
        <f t="shared" si="15"/>
        <v/>
      </c>
      <c r="I39" s="48" t="str">
        <f>IF(ISNUMBER(G39), $B44 * H39, "")</f>
        <v/>
      </c>
      <c r="J39" s="36">
        <v>15.3</v>
      </c>
      <c r="K39" s="5">
        <f t="shared" si="16"/>
        <v>-0.33766233766233766</v>
      </c>
      <c r="L39" s="48">
        <f>IF(ISNUMBER(J39), $B44 * K39, "")</f>
        <v>-33766.233766233767</v>
      </c>
      <c r="M39" s="36">
        <v>15.5</v>
      </c>
      <c r="N39" s="5">
        <f t="shared" si="17"/>
        <v>-0.32900432900432902</v>
      </c>
      <c r="O39" s="48">
        <f>IF(ISNUMBER(M39), $B44 * N39, "")</f>
        <v>-32900.432900432905</v>
      </c>
      <c r="Q39" s="235"/>
      <c r="R39" s="236"/>
    </row>
    <row r="40" spans="1:18" ht="17.25" customHeight="1">
      <c r="A40" s="11" t="s">
        <v>162</v>
      </c>
      <c r="B40" s="32">
        <v>49.4</v>
      </c>
      <c r="C40" s="5">
        <v>-8.0074487900000005E-2</v>
      </c>
      <c r="D40" s="36">
        <v>33.5</v>
      </c>
      <c r="E40" s="5">
        <f t="shared" si="14"/>
        <v>-0.32186234817813764</v>
      </c>
      <c r="F40" s="44">
        <f>IF(ISNUMBER(D40), $B44 * E40, "")</f>
        <v>-32186.234817813765</v>
      </c>
      <c r="G40" s="36"/>
      <c r="H40" s="5" t="str">
        <f t="shared" si="15"/>
        <v/>
      </c>
      <c r="I40" s="44" t="str">
        <f>IF(ISNUMBER(G40), $B44 * H40, "")</f>
        <v/>
      </c>
      <c r="J40" s="36">
        <v>35.299999999999997</v>
      </c>
      <c r="K40" s="5">
        <f t="shared" si="16"/>
        <v>-0.28542510121457493</v>
      </c>
      <c r="L40" s="44">
        <f>IF(ISNUMBER(J40), $B44 * K40, "")</f>
        <v>-28542.510121457493</v>
      </c>
      <c r="M40" s="36">
        <v>35.700000000000003</v>
      </c>
      <c r="N40" s="5">
        <f t="shared" si="17"/>
        <v>-0.27732793522267196</v>
      </c>
      <c r="O40" s="44">
        <f>IF(ISNUMBER(M40), $B44 * N40, "")</f>
        <v>-27732.793522267195</v>
      </c>
      <c r="Q40" s="235"/>
      <c r="R40" s="236"/>
    </row>
    <row r="41" spans="1:18" ht="17.25" customHeight="1">
      <c r="A41" s="11" t="s">
        <v>107</v>
      </c>
      <c r="B41" s="32">
        <v>30.5</v>
      </c>
      <c r="C41" s="5">
        <v>-8.4084084099999998E-2</v>
      </c>
      <c r="D41" s="36">
        <v>19.600000000000001</v>
      </c>
      <c r="E41" s="5">
        <f t="shared" si="14"/>
        <v>-0.35737704918032781</v>
      </c>
      <c r="F41" s="44">
        <f>IF(ISNUMBER(D41), $B44 * E41, "")</f>
        <v>-35737.704918032781</v>
      </c>
      <c r="G41" s="36"/>
      <c r="H41" s="5" t="str">
        <f t="shared" si="15"/>
        <v/>
      </c>
      <c r="I41" s="44" t="str">
        <f>IF(ISNUMBER(G41), $B44 * H41, "")</f>
        <v/>
      </c>
      <c r="J41" s="36">
        <v>20.5</v>
      </c>
      <c r="K41" s="5">
        <f t="shared" si="16"/>
        <v>-0.32786885245901637</v>
      </c>
      <c r="L41" s="44">
        <f>IF(ISNUMBER(J41), $B44 * K41, "")</f>
        <v>-32786.885245901634</v>
      </c>
      <c r="M41" s="36">
        <v>20.5</v>
      </c>
      <c r="N41" s="5">
        <f t="shared" si="17"/>
        <v>-0.32786885245901637</v>
      </c>
      <c r="O41" s="44">
        <f>IF(ISNUMBER(M41), $B44 * N41, "")</f>
        <v>-32786.885245901634</v>
      </c>
      <c r="Q41" s="235"/>
      <c r="R41" s="236"/>
    </row>
    <row r="42" spans="1:18" ht="17.25" customHeight="1">
      <c r="A42" s="11" t="s">
        <v>157</v>
      </c>
      <c r="B42" s="32">
        <v>24.3</v>
      </c>
      <c r="C42" s="5">
        <v>-8.6466165400000003E-2</v>
      </c>
      <c r="D42" s="36">
        <v>15.3</v>
      </c>
      <c r="E42" s="5">
        <f t="shared" si="14"/>
        <v>-0.37037037037037035</v>
      </c>
      <c r="F42" s="44">
        <f>IF(ISNUMBER(D42), $B44 * E42, "")</f>
        <v>-37037.037037037036</v>
      </c>
      <c r="G42" s="36"/>
      <c r="H42" s="5" t="str">
        <f t="shared" si="15"/>
        <v/>
      </c>
      <c r="I42" s="44" t="str">
        <f>IF(ISNUMBER(G42), $B44 * H42, "")</f>
        <v/>
      </c>
      <c r="J42" s="36">
        <v>16.3</v>
      </c>
      <c r="K42" s="5">
        <f t="shared" si="16"/>
        <v>-0.32921810699588477</v>
      </c>
      <c r="L42" s="44">
        <f>IF(ISNUMBER(J42), $B44 * K42, "")</f>
        <v>-32921.810699588481</v>
      </c>
      <c r="M42" s="36">
        <v>16.399999999999999</v>
      </c>
      <c r="N42" s="5">
        <f t="shared" si="17"/>
        <v>-0.32510288065843629</v>
      </c>
      <c r="O42" s="44">
        <f>IF(ISNUMBER(M42), $B44 * N42, "")</f>
        <v>-32510.28806584363</v>
      </c>
      <c r="P42" s="17"/>
      <c r="Q42" s="237"/>
      <c r="R42" s="238"/>
    </row>
    <row r="43" spans="1:18" ht="17.25" customHeight="1" thickBot="1">
      <c r="A43" s="13" t="s">
        <v>147</v>
      </c>
      <c r="B43" s="34">
        <v>74.099999999999994</v>
      </c>
      <c r="C43" s="16">
        <v>-8.7438423599999995E-2</v>
      </c>
      <c r="D43" s="38">
        <v>50.3</v>
      </c>
      <c r="E43" s="16">
        <f t="shared" si="14"/>
        <v>-0.32118758434547906</v>
      </c>
      <c r="F43" s="45">
        <f>IF(ISNUMBER(D43), $B44 * E43, "")</f>
        <v>-32118.758434547904</v>
      </c>
      <c r="G43" s="38"/>
      <c r="H43" s="16" t="str">
        <f t="shared" si="15"/>
        <v/>
      </c>
      <c r="I43" s="45" t="str">
        <f>IF(ISNUMBER(G43), $B44 * H43, "")</f>
        <v/>
      </c>
      <c r="J43" s="38">
        <v>53.4</v>
      </c>
      <c r="K43" s="16">
        <f t="shared" si="16"/>
        <v>-0.27935222672064774</v>
      </c>
      <c r="L43" s="45">
        <f>IF(ISNUMBER(J43), $B44 * K43, "")</f>
        <v>-27935.222672064774</v>
      </c>
      <c r="M43" s="38">
        <v>53.5</v>
      </c>
      <c r="N43" s="16">
        <f t="shared" si="17"/>
        <v>-0.27800269905533059</v>
      </c>
      <c r="O43" s="45">
        <f>IF(ISNUMBER(M43), $B44 * N43, "")</f>
        <v>-27800.26990553306</v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-0.34356991886284549</v>
      </c>
      <c r="F44" s="47">
        <f>SUM(F34:F43)</f>
        <v>-343569.91886284552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-0.30173508283426914</v>
      </c>
      <c r="L44" s="47">
        <f>SUM(L34:L43)</f>
        <v>-301735.08283426915</v>
      </c>
      <c r="M44" s="57" t="s">
        <v>82</v>
      </c>
      <c r="N44" s="46">
        <f>IF(COUNT(N34:N43), SUM(N34:N43) / COUNT(N34:N43), 0)</f>
        <v>-0.29940217396582886</v>
      </c>
      <c r="O44" s="47">
        <f>SUM(O34:O43)</f>
        <v>-299402.1739658289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200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04" t="s">
        <v>70</v>
      </c>
      <c r="M50" s="18" t="s">
        <v>67</v>
      </c>
      <c r="N50" s="4" t="s">
        <v>68</v>
      </c>
      <c r="O50" s="206" t="s">
        <v>70</v>
      </c>
      <c r="Q50" s="237"/>
      <c r="R50" s="238"/>
    </row>
    <row r="51" spans="1:18" ht="17.25" customHeight="1">
      <c r="A51" s="9" t="s">
        <v>154</v>
      </c>
      <c r="B51" s="31">
        <v>19.8</v>
      </c>
      <c r="C51" s="22">
        <v>-8.75576037E-2</v>
      </c>
      <c r="D51" s="89">
        <v>13</v>
      </c>
      <c r="E51" s="22">
        <f>IF(ISNUMBER(D51), (D51 - $B51) / $B51, "")</f>
        <v>-0.34343434343434348</v>
      </c>
      <c r="F51" s="43">
        <f>IF(ISNUMBER(D51), $B61 * E51, "")</f>
        <v>-34343.434343434346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14</v>
      </c>
      <c r="K51" s="22">
        <f>IF(ISNUMBER(J51), (J51 - $B51) / $B51, "")</f>
        <v>-0.29292929292929293</v>
      </c>
      <c r="L51" s="43">
        <f>IF(ISNUMBER(J51), $B61 * K51, "")</f>
        <v>-29292.929292929293</v>
      </c>
      <c r="M51" s="89">
        <v>14.1</v>
      </c>
      <c r="N51" s="22">
        <f>IF(ISNUMBER(M51), (M51 - $B51) / $B51, "")</f>
        <v>-0.2878787878787879</v>
      </c>
      <c r="O51" s="43">
        <f>IF(ISNUMBER(M51), $B61 * N51, "")</f>
        <v>-28787.878787878792</v>
      </c>
      <c r="Q51" s="235"/>
      <c r="R51" s="236"/>
    </row>
    <row r="52" spans="1:18" ht="17.25" customHeight="1">
      <c r="A52" s="11" t="s">
        <v>132</v>
      </c>
      <c r="B52" s="32">
        <v>20.3</v>
      </c>
      <c r="C52" s="5">
        <v>-8.9686098699999994E-2</v>
      </c>
      <c r="D52" s="36">
        <v>13.1</v>
      </c>
      <c r="E52" s="5">
        <f t="shared" ref="E52:E60" si="18">IF(ISNUMBER(D52), (D52 - $B52) / $B52, "")</f>
        <v>-0.35467980295566509</v>
      </c>
      <c r="F52" s="44">
        <f>IF(ISNUMBER(D52), $B61 * E52, "")</f>
        <v>-35467.980295566507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14.2</v>
      </c>
      <c r="K52" s="5">
        <f t="shared" ref="K52:K60" si="20">IF(ISNUMBER(J52), (J52 - $B52) / $B52, "")</f>
        <v>-0.3004926108374385</v>
      </c>
      <c r="L52" s="44">
        <f>IF(ISNUMBER(J52), $B61 * K52, "")</f>
        <v>-30049.261083743851</v>
      </c>
      <c r="M52" s="36">
        <v>14.1</v>
      </c>
      <c r="N52" s="5">
        <f t="shared" ref="N52:N60" si="21">IF(ISNUMBER(M52), (M52 - $B52) / $B52, "")</f>
        <v>-0.30541871921182268</v>
      </c>
      <c r="O52" s="44">
        <f>IF(ISNUMBER(M52), $B61 * N52, "")</f>
        <v>-30541.871921182268</v>
      </c>
      <c r="Q52" s="235"/>
      <c r="R52" s="236"/>
    </row>
    <row r="53" spans="1:18" ht="17.25" customHeight="1">
      <c r="A53" s="11" t="s">
        <v>103</v>
      </c>
      <c r="B53" s="32">
        <v>89.9</v>
      </c>
      <c r="C53" s="5">
        <v>-9.9198396800000005E-2</v>
      </c>
      <c r="D53" s="36">
        <v>59</v>
      </c>
      <c r="E53" s="5">
        <f t="shared" si="18"/>
        <v>-0.34371523915461627</v>
      </c>
      <c r="F53" s="44">
        <f>IF(ISNUMBER(D53), $B61 * E53, "")</f>
        <v>-34371.523915461628</v>
      </c>
      <c r="G53" s="36"/>
      <c r="H53" s="5" t="str">
        <f t="shared" si="19"/>
        <v/>
      </c>
      <c r="I53" s="44" t="str">
        <f>IF(ISNUMBER(G53), $B61 * H53, "")</f>
        <v/>
      </c>
      <c r="J53" s="36">
        <v>61.5</v>
      </c>
      <c r="K53" s="5">
        <f t="shared" si="20"/>
        <v>-0.31590656284760849</v>
      </c>
      <c r="L53" s="44">
        <f>IF(ISNUMBER(J53), $B61 * K53, "")</f>
        <v>-31590.656284760847</v>
      </c>
      <c r="M53" s="36">
        <v>61.3</v>
      </c>
      <c r="N53" s="5">
        <f t="shared" si="21"/>
        <v>-0.31813125695216915</v>
      </c>
      <c r="O53" s="44">
        <f>IF(ISNUMBER(M53), $B61 * N53, "")</f>
        <v>-31813.125695216913</v>
      </c>
      <c r="Q53" s="235"/>
      <c r="R53" s="236"/>
    </row>
    <row r="54" spans="1:18" ht="17.25" customHeight="1">
      <c r="A54" s="11" t="s">
        <v>145</v>
      </c>
      <c r="B54" s="32">
        <v>75.2</v>
      </c>
      <c r="C54" s="5">
        <v>-9.9401197600000005E-2</v>
      </c>
      <c r="D54" s="36">
        <v>49.7</v>
      </c>
      <c r="E54" s="5">
        <f t="shared" si="18"/>
        <v>-0.33909574468085107</v>
      </c>
      <c r="F54" s="44">
        <f>IF(ISNUMBER(D54), $B61 * E54, "")</f>
        <v>-33909.574468085106</v>
      </c>
      <c r="G54" s="36"/>
      <c r="H54" s="5" t="str">
        <f t="shared" si="19"/>
        <v/>
      </c>
      <c r="I54" s="44" t="str">
        <f>IF(ISNUMBER(G54), $B61 * H54, "")</f>
        <v/>
      </c>
      <c r="J54" s="36">
        <v>50.6</v>
      </c>
      <c r="K54" s="5">
        <f t="shared" si="20"/>
        <v>-0.3271276595744681</v>
      </c>
      <c r="L54" s="44">
        <f>IF(ISNUMBER(J54), $B61 * K54, "")</f>
        <v>-32712.765957446809</v>
      </c>
      <c r="M54" s="36">
        <v>51.4</v>
      </c>
      <c r="N54" s="5">
        <f t="shared" si="21"/>
        <v>-0.31648936170212771</v>
      </c>
      <c r="O54" s="44">
        <f>IF(ISNUMBER(M54), $B61 * N54, "")</f>
        <v>-31648.936170212772</v>
      </c>
      <c r="Q54" s="235"/>
      <c r="R54" s="236"/>
    </row>
    <row r="55" spans="1:18" ht="17.25" customHeight="1">
      <c r="A55" s="8" t="s">
        <v>118</v>
      </c>
      <c r="B55" s="33">
        <v>20.2</v>
      </c>
      <c r="C55" s="24">
        <v>-0.1022222222</v>
      </c>
      <c r="D55" s="37">
        <v>13.6</v>
      </c>
      <c r="E55" s="24">
        <f t="shared" si="18"/>
        <v>-0.32673267326732675</v>
      </c>
      <c r="F55" s="44">
        <f>IF(ISNUMBER(D55), $B61 * E55, "")</f>
        <v>-32673.267326732675</v>
      </c>
      <c r="G55" s="37"/>
      <c r="H55" s="24" t="str">
        <f t="shared" si="19"/>
        <v/>
      </c>
      <c r="I55" s="44" t="str">
        <f>IF(ISNUMBER(G55), $B61 * H55, "")</f>
        <v/>
      </c>
      <c r="J55" s="37">
        <v>14.3</v>
      </c>
      <c r="K55" s="24">
        <f t="shared" si="20"/>
        <v>-0.29207920792079201</v>
      </c>
      <c r="L55" s="44">
        <f>IF(ISNUMBER(J55), $B61 * K55, "")</f>
        <v>-29207.9207920792</v>
      </c>
      <c r="M55" s="37">
        <v>14.2</v>
      </c>
      <c r="N55" s="24">
        <f t="shared" si="21"/>
        <v>-0.29702970297029702</v>
      </c>
      <c r="O55" s="44">
        <f>IF(ISNUMBER(M55), $B61 * N55, "")</f>
        <v>-29702.9702970297</v>
      </c>
      <c r="Q55" s="235"/>
      <c r="R55" s="236"/>
    </row>
    <row r="56" spans="1:18" ht="17.25" customHeight="1">
      <c r="A56" s="11" t="s">
        <v>95</v>
      </c>
      <c r="B56" s="32">
        <v>27.6</v>
      </c>
      <c r="C56" s="5">
        <v>-0.10389610389999999</v>
      </c>
      <c r="D56" s="36">
        <v>17.7</v>
      </c>
      <c r="E56" s="5">
        <f t="shared" si="18"/>
        <v>-0.35869565217391308</v>
      </c>
      <c r="F56" s="48">
        <f>IF(ISNUMBER(D56), $B61 * E56, "")</f>
        <v>-35869.565217391311</v>
      </c>
      <c r="G56" s="36"/>
      <c r="H56" s="5" t="str">
        <f t="shared" si="19"/>
        <v/>
      </c>
      <c r="I56" s="48" t="str">
        <f>IF(ISNUMBER(G56), $B61 * H56, "")</f>
        <v/>
      </c>
      <c r="J56" s="36">
        <v>18.8</v>
      </c>
      <c r="K56" s="5">
        <f t="shared" si="20"/>
        <v>-0.31884057971014496</v>
      </c>
      <c r="L56" s="48">
        <f>IF(ISNUMBER(J56), $B61 * K56, "")</f>
        <v>-31884.057971014496</v>
      </c>
      <c r="M56" s="36">
        <v>19.2</v>
      </c>
      <c r="N56" s="5">
        <f t="shared" si="21"/>
        <v>-0.3043478260869566</v>
      </c>
      <c r="O56" s="48">
        <f>IF(ISNUMBER(M56), $B61 * N56, "")</f>
        <v>-30434.782608695659</v>
      </c>
      <c r="Q56" s="235"/>
      <c r="R56" s="236"/>
    </row>
    <row r="57" spans="1:18" ht="17.25" customHeight="1">
      <c r="A57" s="11" t="s">
        <v>100</v>
      </c>
      <c r="B57" s="32">
        <v>29.6</v>
      </c>
      <c r="C57" s="5">
        <v>-0.11111111110000001</v>
      </c>
      <c r="D57" s="36">
        <v>20.399999999999999</v>
      </c>
      <c r="E57" s="5">
        <f t="shared" si="18"/>
        <v>-0.31081081081081091</v>
      </c>
      <c r="F57" s="44">
        <f>IF(ISNUMBER(D57), $B61 * E57, "")</f>
        <v>-31081.081081081091</v>
      </c>
      <c r="G57" s="36"/>
      <c r="H57" s="5" t="str">
        <f t="shared" si="19"/>
        <v/>
      </c>
      <c r="I57" s="44" t="str">
        <f>IF(ISNUMBER(G57), $B61 * H57, "")</f>
        <v/>
      </c>
      <c r="J57" s="36">
        <v>20.6</v>
      </c>
      <c r="K57" s="5">
        <f t="shared" si="20"/>
        <v>-0.30405405405405406</v>
      </c>
      <c r="L57" s="44">
        <f>IF(ISNUMBER(J57), $B61 * K57, "")</f>
        <v>-30405.405405405407</v>
      </c>
      <c r="M57" s="36">
        <v>21</v>
      </c>
      <c r="N57" s="5">
        <f t="shared" si="21"/>
        <v>-0.29054054054054057</v>
      </c>
      <c r="O57" s="44">
        <f>IF(ISNUMBER(M57), $B61 * N57, "")</f>
        <v>-29054.054054054057</v>
      </c>
      <c r="Q57" s="235"/>
      <c r="R57" s="236"/>
    </row>
    <row r="58" spans="1:18" ht="17.25" customHeight="1">
      <c r="A58" s="11" t="s">
        <v>127</v>
      </c>
      <c r="B58" s="32">
        <v>89.7</v>
      </c>
      <c r="C58" s="5">
        <v>-0.12912621360000001</v>
      </c>
      <c r="D58" s="36">
        <v>84.1</v>
      </c>
      <c r="E58" s="5">
        <f t="shared" si="18"/>
        <v>-6.243032329988861E-2</v>
      </c>
      <c r="F58" s="44">
        <f>IF(ISNUMBER(D58), $B61 * E58, "")</f>
        <v>-6243.0323299888614</v>
      </c>
      <c r="G58" s="36"/>
      <c r="H58" s="5" t="str">
        <f t="shared" si="19"/>
        <v/>
      </c>
      <c r="I58" s="44" t="str">
        <f>IF(ISNUMBER(G58), $B61 * H58, "")</f>
        <v/>
      </c>
      <c r="J58" s="36">
        <v>84.9</v>
      </c>
      <c r="K58" s="5">
        <f t="shared" si="20"/>
        <v>-5.3511705685618693E-2</v>
      </c>
      <c r="L58" s="44">
        <f>IF(ISNUMBER(J58), $B61 * K58, "")</f>
        <v>-5351.170568561869</v>
      </c>
      <c r="M58" s="36">
        <v>87.5</v>
      </c>
      <c r="N58" s="5">
        <f t="shared" si="21"/>
        <v>-2.4526198439241947E-2</v>
      </c>
      <c r="O58" s="44">
        <f>IF(ISNUMBER(M58), $B61 * N58, "")</f>
        <v>-2452.6198439241948</v>
      </c>
      <c r="Q58" s="235"/>
      <c r="R58" s="23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-0.30494932372217692</v>
      </c>
      <c r="F61" s="47">
        <f>SUM(F51:F60)</f>
        <v>-243959.45897774154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-0.27561770919492723</v>
      </c>
      <c r="L61" s="47">
        <f>SUM(L51:L60)</f>
        <v>-220494.16735594178</v>
      </c>
      <c r="M61" s="57" t="s">
        <v>82</v>
      </c>
      <c r="N61" s="46">
        <f>IF(COUNT(N51:N60), SUM(N51:N60) / COUNT(N51:N60), 0)</f>
        <v>-0.26804529922274289</v>
      </c>
      <c r="O61" s="47">
        <f>SUM(O51:O60)</f>
        <v>-214436.23937819435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200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04" t="s">
        <v>70</v>
      </c>
      <c r="M67" s="18" t="s">
        <v>67</v>
      </c>
      <c r="N67" s="4" t="s">
        <v>68</v>
      </c>
      <c r="O67" s="206" t="s">
        <v>70</v>
      </c>
      <c r="Q67" s="237"/>
      <c r="R67" s="238"/>
    </row>
    <row r="68" spans="1:18" ht="17.25" customHeight="1">
      <c r="A68" s="9" t="s">
        <v>111</v>
      </c>
      <c r="B68" s="31">
        <v>493</v>
      </c>
      <c r="C68" s="22">
        <v>6.0215053800000001E-2</v>
      </c>
      <c r="D68" s="89">
        <v>307</v>
      </c>
      <c r="E68" s="22">
        <f>IF(ISNUMBER(D68), (D68 - $B68) / $B68, "")</f>
        <v>-0.37728194726166331</v>
      </c>
      <c r="F68" s="43">
        <f>IF(ISNUMBER(D68), $B78 * E68, "")</f>
        <v>-37728.19472616633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308</v>
      </c>
      <c r="K68" s="22">
        <f>IF(ISNUMBER(J68), (J68 - $B68) / $B68, "")</f>
        <v>-0.37525354969574037</v>
      </c>
      <c r="L68" s="43">
        <f>IF(ISNUMBER(J68), $B78 * K68, "")</f>
        <v>-37525.354969574037</v>
      </c>
      <c r="M68" s="89">
        <v>306</v>
      </c>
      <c r="N68" s="22">
        <f>IF(ISNUMBER(M68), (M68 - $B68) / $B68, "")</f>
        <v>-0.37931034482758619</v>
      </c>
      <c r="O68" s="43">
        <f>IF(ISNUMBER(M68), $B78 * N68, "")</f>
        <v>-37931.034482758616</v>
      </c>
      <c r="Q68" s="235"/>
      <c r="R68" s="236"/>
    </row>
    <row r="69" spans="1:18" ht="17.25" customHeight="1">
      <c r="A69" s="11" t="s">
        <v>120</v>
      </c>
      <c r="B69" s="32">
        <v>684</v>
      </c>
      <c r="C69" s="5">
        <v>4.9079754599999997E-2</v>
      </c>
      <c r="D69" s="36">
        <v>478</v>
      </c>
      <c r="E69" s="5">
        <f t="shared" ref="E69:E77" si="22">IF(ISNUMBER(D69), (D69 - $B69) / $B69, "")</f>
        <v>-0.30116959064327486</v>
      </c>
      <c r="F69" s="44">
        <f>IF(ISNUMBER(D69), $B78 * E69, "")</f>
        <v>-30116.959064327486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500</v>
      </c>
      <c r="K69" s="5">
        <f t="shared" ref="K69:K77" si="24">IF(ISNUMBER(J69), (J69 - $B69) / $B69, "")</f>
        <v>-0.26900584795321636</v>
      </c>
      <c r="L69" s="44">
        <f>IF(ISNUMBER(J69), $B78 * K69, "")</f>
        <v>-26900.584795321636</v>
      </c>
      <c r="M69" s="36">
        <v>488</v>
      </c>
      <c r="N69" s="5">
        <f t="shared" ref="N69:N77" si="25">IF(ISNUMBER(M69), (M69 - $B69) / $B69, "")</f>
        <v>-0.28654970760233917</v>
      </c>
      <c r="O69" s="44">
        <f>IF(ISNUMBER(M69), $B78 * N69, "")</f>
        <v>-28654.970760233915</v>
      </c>
      <c r="Q69" s="235"/>
      <c r="R69" s="236"/>
    </row>
    <row r="70" spans="1:18" ht="17.25" customHeight="1">
      <c r="A70" s="11" t="s">
        <v>136</v>
      </c>
      <c r="B70" s="32">
        <v>437</v>
      </c>
      <c r="C70" s="5">
        <v>3.3096926700000001E-2</v>
      </c>
      <c r="D70" s="36">
        <v>363</v>
      </c>
      <c r="E70" s="5">
        <f t="shared" si="22"/>
        <v>-0.16933638443935928</v>
      </c>
      <c r="F70" s="44">
        <f>IF(ISNUMBER(D70), $B78 * E70, "")</f>
        <v>-16933.638443935928</v>
      </c>
      <c r="G70" s="36"/>
      <c r="H70" s="5" t="str">
        <f t="shared" si="23"/>
        <v/>
      </c>
      <c r="I70" s="44" t="str">
        <f>IF(ISNUMBER(G70), $B78 * H70, "")</f>
        <v/>
      </c>
      <c r="J70" s="36">
        <v>372</v>
      </c>
      <c r="K70" s="5">
        <f t="shared" si="24"/>
        <v>-0.14874141876430205</v>
      </c>
      <c r="L70" s="44">
        <f>IF(ISNUMBER(J70), $B78 * K70, "")</f>
        <v>-14874.141876430205</v>
      </c>
      <c r="M70" s="36">
        <v>381</v>
      </c>
      <c r="N70" s="5">
        <f t="shared" si="25"/>
        <v>-0.12814645308924486</v>
      </c>
      <c r="O70" s="44">
        <f>IF(ISNUMBER(M70), $B78 * N70, "")</f>
        <v>-12814.645308924486</v>
      </c>
      <c r="Q70" s="235"/>
      <c r="R70" s="236"/>
    </row>
    <row r="71" spans="1:18" ht="17.25" customHeight="1">
      <c r="A71" s="11" t="s">
        <v>101</v>
      </c>
      <c r="B71" s="32">
        <v>220</v>
      </c>
      <c r="C71" s="5">
        <v>9.1743119000000008E-3</v>
      </c>
      <c r="D71" s="36">
        <v>141</v>
      </c>
      <c r="E71" s="5">
        <f t="shared" si="22"/>
        <v>-0.35909090909090907</v>
      </c>
      <c r="F71" s="44">
        <f>IF(ISNUMBER(D71), $B78 * E71, "")</f>
        <v>-35909.090909090904</v>
      </c>
      <c r="G71" s="36"/>
      <c r="H71" s="5" t="str">
        <f t="shared" si="23"/>
        <v/>
      </c>
      <c r="I71" s="44" t="str">
        <f>IF(ISNUMBER(G71), $B78 * H71, "")</f>
        <v/>
      </c>
      <c r="J71" s="36">
        <v>150</v>
      </c>
      <c r="K71" s="5">
        <f t="shared" si="24"/>
        <v>-0.31818181818181818</v>
      </c>
      <c r="L71" s="44">
        <f>IF(ISNUMBER(J71), $B78 * K71, "")</f>
        <v>-31818.181818181816</v>
      </c>
      <c r="M71" s="36">
        <v>147</v>
      </c>
      <c r="N71" s="5">
        <f t="shared" si="25"/>
        <v>-0.33181818181818185</v>
      </c>
      <c r="O71" s="44">
        <f>IF(ISNUMBER(M71), $B78 * N71, "")</f>
        <v>-33181.818181818184</v>
      </c>
      <c r="Q71" s="235"/>
      <c r="R71" s="236"/>
    </row>
    <row r="72" spans="1:18" ht="17.25" customHeight="1">
      <c r="A72" s="8" t="s">
        <v>117</v>
      </c>
      <c r="B72" s="33">
        <v>301</v>
      </c>
      <c r="C72" s="24">
        <v>3.3333333000000001E-3</v>
      </c>
      <c r="D72" s="37">
        <v>251</v>
      </c>
      <c r="E72" s="24">
        <f t="shared" si="22"/>
        <v>-0.16611295681063123</v>
      </c>
      <c r="F72" s="44">
        <f>IF(ISNUMBER(D72), $B78 * E72, "")</f>
        <v>-16611.295681063122</v>
      </c>
      <c r="G72" s="37"/>
      <c r="H72" s="24" t="str">
        <f t="shared" si="23"/>
        <v/>
      </c>
      <c r="I72" s="44" t="str">
        <f>IF(ISNUMBER(G72), $B78 * H72, "")</f>
        <v/>
      </c>
      <c r="J72" s="37">
        <v>248</v>
      </c>
      <c r="K72" s="24">
        <f t="shared" si="24"/>
        <v>-0.17607973421926909</v>
      </c>
      <c r="L72" s="44">
        <f>IF(ISNUMBER(J72), $B78 * K72, "")</f>
        <v>-17607.973421926908</v>
      </c>
      <c r="M72" s="37">
        <v>238</v>
      </c>
      <c r="N72" s="24">
        <f t="shared" si="25"/>
        <v>-0.20930232558139536</v>
      </c>
      <c r="O72" s="44">
        <f>IF(ISNUMBER(M72), $B78 * N72, "")</f>
        <v>-20930.232558139534</v>
      </c>
      <c r="Q72" s="235"/>
      <c r="R72" s="236"/>
    </row>
    <row r="73" spans="1:18" ht="17.25" customHeight="1">
      <c r="A73" s="11" t="s">
        <v>112</v>
      </c>
      <c r="B73" s="32">
        <v>104</v>
      </c>
      <c r="C73" s="5">
        <v>-1.8867924500000001E-2</v>
      </c>
      <c r="D73" s="36">
        <v>66.5</v>
      </c>
      <c r="E73" s="5">
        <f t="shared" si="22"/>
        <v>-0.36057692307692307</v>
      </c>
      <c r="F73" s="48">
        <f>IF(ISNUMBER(D73), $B78 * E73, "")</f>
        <v>-36057.692307692305</v>
      </c>
      <c r="G73" s="36"/>
      <c r="H73" s="5" t="str">
        <f t="shared" si="23"/>
        <v/>
      </c>
      <c r="I73" s="48" t="str">
        <f>IF(ISNUMBER(G73), $B78 * H73, "")</f>
        <v/>
      </c>
      <c r="J73" s="36">
        <v>70.400000000000006</v>
      </c>
      <c r="K73" s="5">
        <f t="shared" si="24"/>
        <v>-0.32307692307692304</v>
      </c>
      <c r="L73" s="48">
        <f>IF(ISNUMBER(J73), $B78 * K73, "")</f>
        <v>-32307.692307692305</v>
      </c>
      <c r="M73" s="36">
        <v>69.599999999999994</v>
      </c>
      <c r="N73" s="5">
        <f t="shared" si="25"/>
        <v>-0.33076923076923082</v>
      </c>
      <c r="O73" s="48">
        <f>IF(ISNUMBER(M73), $B78 * N73, "")</f>
        <v>-33076.923076923078</v>
      </c>
      <c r="Q73" s="235"/>
      <c r="R73" s="236"/>
    </row>
    <row r="74" spans="1:18" ht="17.25" customHeight="1">
      <c r="A74" s="11" t="s">
        <v>149</v>
      </c>
      <c r="B74" s="32">
        <v>219</v>
      </c>
      <c r="C74" s="5">
        <v>-2.2321428599999998E-2</v>
      </c>
      <c r="D74" s="36">
        <v>160</v>
      </c>
      <c r="E74" s="5">
        <f t="shared" si="22"/>
        <v>-0.26940639269406391</v>
      </c>
      <c r="F74" s="44">
        <f>IF(ISNUMBER(D74), $B78 * E74, "")</f>
        <v>-26940.639269406391</v>
      </c>
      <c r="G74" s="36"/>
      <c r="H74" s="5" t="str">
        <f t="shared" si="23"/>
        <v/>
      </c>
      <c r="I74" s="44" t="str">
        <f>IF(ISNUMBER(G74), $B78 * H74, "")</f>
        <v/>
      </c>
      <c r="J74" s="36">
        <v>171</v>
      </c>
      <c r="K74" s="5">
        <f t="shared" si="24"/>
        <v>-0.21917808219178081</v>
      </c>
      <c r="L74" s="44">
        <f>IF(ISNUMBER(J74), $B78 * K74, "")</f>
        <v>-21917.808219178081</v>
      </c>
      <c r="M74" s="36">
        <v>173</v>
      </c>
      <c r="N74" s="5">
        <f t="shared" si="25"/>
        <v>-0.21004566210045661</v>
      </c>
      <c r="O74" s="44">
        <f>IF(ISNUMBER(M74), $B78 * N74, "")</f>
        <v>-21004.566210045661</v>
      </c>
      <c r="Q74" s="235"/>
      <c r="R74" s="236"/>
    </row>
    <row r="75" spans="1:18" ht="17.25" customHeight="1">
      <c r="A75" s="11" t="s">
        <v>99</v>
      </c>
      <c r="B75" s="32">
        <v>211</v>
      </c>
      <c r="C75" s="5">
        <v>-2.3148148100000002E-2</v>
      </c>
      <c r="D75" s="36">
        <v>131</v>
      </c>
      <c r="E75" s="5">
        <f t="shared" si="22"/>
        <v>-0.37914691943127959</v>
      </c>
      <c r="F75" s="44">
        <f>IF(ISNUMBER(D75), $B78 * E75, "")</f>
        <v>-37914.69194312796</v>
      </c>
      <c r="G75" s="36"/>
      <c r="H75" s="5" t="str">
        <f t="shared" si="23"/>
        <v/>
      </c>
      <c r="I75" s="44" t="str">
        <f>IF(ISNUMBER(G75), $B78 * H75, "")</f>
        <v/>
      </c>
      <c r="J75" s="36">
        <v>138</v>
      </c>
      <c r="K75" s="5">
        <f t="shared" si="24"/>
        <v>-0.34597156398104267</v>
      </c>
      <c r="L75" s="44">
        <f>IF(ISNUMBER(J75), $B78 * K75, "")</f>
        <v>-34597.156398104271</v>
      </c>
      <c r="M75" s="36">
        <v>141</v>
      </c>
      <c r="N75" s="5">
        <f t="shared" si="25"/>
        <v>-0.33175355450236965</v>
      </c>
      <c r="O75" s="44">
        <f>IF(ISNUMBER(M75), $B78 * N75, "")</f>
        <v>-33175.355450236966</v>
      </c>
      <c r="Q75" s="235"/>
      <c r="R75" s="236"/>
    </row>
    <row r="76" spans="1:18" ht="17.25" customHeight="1">
      <c r="A76" s="11" t="s">
        <v>126</v>
      </c>
      <c r="B76" s="32">
        <v>176</v>
      </c>
      <c r="C76" s="5">
        <v>-3.2967033E-2</v>
      </c>
      <c r="D76" s="36">
        <v>140</v>
      </c>
      <c r="E76" s="5">
        <f t="shared" si="22"/>
        <v>-0.20454545454545456</v>
      </c>
      <c r="F76" s="44">
        <f>IF(ISNUMBER(D76), $B78 * E76, "")</f>
        <v>-20454.545454545456</v>
      </c>
      <c r="G76" s="36"/>
      <c r="H76" s="5" t="str">
        <f t="shared" si="23"/>
        <v/>
      </c>
      <c r="I76" s="44" t="str">
        <f>IF(ISNUMBER(G76), $B78 * H76, "")</f>
        <v/>
      </c>
      <c r="J76" s="36">
        <v>135</v>
      </c>
      <c r="K76" s="5">
        <f t="shared" si="24"/>
        <v>-0.23295454545454544</v>
      </c>
      <c r="L76" s="44">
        <f>IF(ISNUMBER(J76), $B78 * K76, "")</f>
        <v>-23295.454545454544</v>
      </c>
      <c r="M76" s="36">
        <v>133</v>
      </c>
      <c r="N76" s="5">
        <f t="shared" si="25"/>
        <v>-0.24431818181818182</v>
      </c>
      <c r="O76" s="44">
        <f>IF(ISNUMBER(M76), $B78 * N76, "")</f>
        <v>-24431.818181818184</v>
      </c>
      <c r="Q76" s="237"/>
      <c r="R76" s="238"/>
    </row>
    <row r="77" spans="1:18" ht="17.25" customHeight="1" thickBot="1">
      <c r="A77" s="13" t="s">
        <v>163</v>
      </c>
      <c r="B77" s="34">
        <v>150</v>
      </c>
      <c r="C77" s="16">
        <v>-3.8461538500000003E-2</v>
      </c>
      <c r="D77" s="38">
        <v>110</v>
      </c>
      <c r="E77" s="16">
        <f t="shared" si="22"/>
        <v>-0.26666666666666666</v>
      </c>
      <c r="F77" s="45">
        <f>IF(ISNUMBER(D77), $B78 * E77, "")</f>
        <v>-26666.666666666668</v>
      </c>
      <c r="G77" s="38"/>
      <c r="H77" s="16" t="str">
        <f t="shared" si="23"/>
        <v/>
      </c>
      <c r="I77" s="45" t="str">
        <f>IF(ISNUMBER(G77), $B78 * H77, "")</f>
        <v/>
      </c>
      <c r="J77" s="38">
        <v>118</v>
      </c>
      <c r="K77" s="16">
        <f t="shared" si="24"/>
        <v>-0.21333333333333335</v>
      </c>
      <c r="L77" s="45">
        <f>IF(ISNUMBER(J77), $B78 * K77, "")</f>
        <v>-21333.333333333336</v>
      </c>
      <c r="M77" s="38">
        <v>119</v>
      </c>
      <c r="N77" s="16">
        <f t="shared" si="25"/>
        <v>-0.20666666666666667</v>
      </c>
      <c r="O77" s="45">
        <f>IF(ISNUMBER(M77), $B78 * N77, "")</f>
        <v>-20666.666666666668</v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-0.28533341446602256</v>
      </c>
      <c r="F78" s="47">
        <f>SUM(F68:F77)</f>
        <v>-285333.41446602257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-0.26217768168519717</v>
      </c>
      <c r="L78" s="47">
        <f>SUM(L68:L77)</f>
        <v>-262177.68168519711</v>
      </c>
      <c r="M78" s="57" t="s">
        <v>82</v>
      </c>
      <c r="N78" s="46">
        <f>IF(COUNT(N68:N77), SUM(N68:N77) / COUNT(N68:N77), 0)</f>
        <v>-0.26586803087756528</v>
      </c>
      <c r="O78" s="47">
        <f>SUM(O68:O77)</f>
        <v>-265868.03087756527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200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04" t="s">
        <v>70</v>
      </c>
      <c r="M84" s="18" t="s">
        <v>67</v>
      </c>
      <c r="N84" s="4" t="s">
        <v>68</v>
      </c>
      <c r="O84" s="206" t="s">
        <v>70</v>
      </c>
      <c r="Q84" s="237"/>
      <c r="R84" s="238"/>
    </row>
    <row r="85" spans="1:18" ht="17.25" customHeight="1">
      <c r="A85" s="9" t="s">
        <v>129</v>
      </c>
      <c r="B85" s="31">
        <v>355</v>
      </c>
      <c r="C85" s="22">
        <v>-4.31266846E-2</v>
      </c>
      <c r="D85" s="89">
        <v>270</v>
      </c>
      <c r="E85" s="22">
        <f>IF(ISNUMBER(D85), (D85 - $B85) / $B85, "")</f>
        <v>-0.23943661971830985</v>
      </c>
      <c r="F85" s="43">
        <f>IF(ISNUMBER(D85), $B95 * E85, "")</f>
        <v>-23943.661971830985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285</v>
      </c>
      <c r="K85" s="22">
        <f>IF(ISNUMBER(J85), (J85 - $B85) / $B85, "")</f>
        <v>-0.19718309859154928</v>
      </c>
      <c r="L85" s="43">
        <f>IF(ISNUMBER(J85), $B95 * K85, "")</f>
        <v>-19718.309859154928</v>
      </c>
      <c r="M85" s="89">
        <v>298</v>
      </c>
      <c r="N85" s="22">
        <f>IF(ISNUMBER(M85), (M85 - $B85) / $B85, "")</f>
        <v>-0.16056338028169015</v>
      </c>
      <c r="O85" s="43">
        <f>IF(ISNUMBER(M85), $B95 * N85, "")</f>
        <v>-16056.338028169015</v>
      </c>
      <c r="Q85" s="235"/>
      <c r="R85" s="236"/>
    </row>
    <row r="86" spans="1:18" ht="17.25" customHeight="1">
      <c r="A86" s="11" t="s">
        <v>171</v>
      </c>
      <c r="B86" s="32">
        <v>593</v>
      </c>
      <c r="C86" s="5">
        <v>-4.3548387100000002E-2</v>
      </c>
      <c r="D86" s="36">
        <v>463</v>
      </c>
      <c r="E86" s="5">
        <f t="shared" ref="E86:E94" si="26">IF(ISNUMBER(D86), (D86 - $B86) / $B86, "")</f>
        <v>-0.21922428330522767</v>
      </c>
      <c r="F86" s="44">
        <f>IF(ISNUMBER(D86), $B95 * E86, "")</f>
        <v>-21922.428330522765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485</v>
      </c>
      <c r="K86" s="5">
        <f t="shared" ref="K86:K94" si="28">IF(ISNUMBER(J86), (J86 - $B86) / $B86, "")</f>
        <v>-0.1821247892074199</v>
      </c>
      <c r="L86" s="44">
        <f>IF(ISNUMBER(J86), $B95 * K86, "")</f>
        <v>-18212.478920741989</v>
      </c>
      <c r="M86" s="36">
        <v>491</v>
      </c>
      <c r="N86" s="5">
        <f t="shared" ref="N86:N94" si="29">IF(ISNUMBER(M86), (M86 - $B86) / $B86, "")</f>
        <v>-0.17200674536256325</v>
      </c>
      <c r="O86" s="44">
        <f>IF(ISNUMBER(M86), $B95 * N86, "")</f>
        <v>-17200.674536256323</v>
      </c>
      <c r="Q86" s="235"/>
      <c r="R86" s="236"/>
    </row>
    <row r="87" spans="1:18" ht="17.25" customHeight="1">
      <c r="A87" s="11" t="s">
        <v>110</v>
      </c>
      <c r="B87" s="32">
        <v>519</v>
      </c>
      <c r="C87" s="5">
        <v>-4.4198895000000002E-2</v>
      </c>
      <c r="D87" s="36">
        <v>398</v>
      </c>
      <c r="E87" s="5">
        <f t="shared" si="26"/>
        <v>-0.23314065510597304</v>
      </c>
      <c r="F87" s="44">
        <f>IF(ISNUMBER(D87), $B95 * E87, "")</f>
        <v>-23314.065510597306</v>
      </c>
      <c r="G87" s="36"/>
      <c r="H87" s="5" t="str">
        <f t="shared" si="27"/>
        <v/>
      </c>
      <c r="I87" s="44" t="str">
        <f>IF(ISNUMBER(G87), $B95 * H87, "")</f>
        <v/>
      </c>
      <c r="J87" s="36">
        <v>411</v>
      </c>
      <c r="K87" s="5">
        <f t="shared" si="28"/>
        <v>-0.20809248554913296</v>
      </c>
      <c r="L87" s="44">
        <f>IF(ISNUMBER(J87), $B95 * K87, "")</f>
        <v>-20809.248554913294</v>
      </c>
      <c r="M87" s="36">
        <v>417</v>
      </c>
      <c r="N87" s="5">
        <f t="shared" si="29"/>
        <v>-0.19653179190751446</v>
      </c>
      <c r="O87" s="44">
        <f>IF(ISNUMBER(M87), $B95 * N87, "")</f>
        <v>-19653.179190751445</v>
      </c>
      <c r="Q87" s="235"/>
      <c r="R87" s="236"/>
    </row>
    <row r="88" spans="1:18" ht="17.25" customHeight="1">
      <c r="A88" s="11" t="s">
        <v>96</v>
      </c>
      <c r="B88" s="32">
        <v>615</v>
      </c>
      <c r="C88" s="5">
        <v>-4.6511627899999998E-2</v>
      </c>
      <c r="D88" s="36">
        <v>437</v>
      </c>
      <c r="E88" s="5">
        <f t="shared" si="26"/>
        <v>-0.28943089430894309</v>
      </c>
      <c r="F88" s="44">
        <f>IF(ISNUMBER(D88), $B95 * E88, "")</f>
        <v>-28943.08943089431</v>
      </c>
      <c r="G88" s="36"/>
      <c r="H88" s="5" t="str">
        <f t="shared" si="27"/>
        <v/>
      </c>
      <c r="I88" s="44" t="str">
        <f>IF(ISNUMBER(G88), $B95 * H88, "")</f>
        <v/>
      </c>
      <c r="J88" s="36">
        <v>446</v>
      </c>
      <c r="K88" s="5">
        <f t="shared" si="28"/>
        <v>-0.27479674796747966</v>
      </c>
      <c r="L88" s="44">
        <f>IF(ISNUMBER(J88), $B95 * K88, "")</f>
        <v>-27479.674796747968</v>
      </c>
      <c r="M88" s="36">
        <v>453</v>
      </c>
      <c r="N88" s="5">
        <f t="shared" si="29"/>
        <v>-0.26341463414634148</v>
      </c>
      <c r="O88" s="44">
        <f>IF(ISNUMBER(M88), $B95 * N88, "")</f>
        <v>-26341.463414634149</v>
      </c>
      <c r="Q88" s="235"/>
      <c r="R88" s="236"/>
    </row>
    <row r="89" spans="1:18" ht="17.25" customHeight="1">
      <c r="A89" s="8" t="s">
        <v>102</v>
      </c>
      <c r="B89" s="33">
        <v>141</v>
      </c>
      <c r="C89" s="24">
        <v>-5.3691275199999999E-2</v>
      </c>
      <c r="D89" s="37">
        <v>92.4</v>
      </c>
      <c r="E89" s="24">
        <f t="shared" si="26"/>
        <v>-0.34468085106382973</v>
      </c>
      <c r="F89" s="44">
        <f>IF(ISNUMBER(D89), $B95 * E89, "")</f>
        <v>-34468.085106382976</v>
      </c>
      <c r="G89" s="37"/>
      <c r="H89" s="24" t="str">
        <f t="shared" si="27"/>
        <v/>
      </c>
      <c r="I89" s="44" t="str">
        <f>IF(ISNUMBER(G89), $B95 * H89, "")</f>
        <v/>
      </c>
      <c r="J89" s="37">
        <v>96.4</v>
      </c>
      <c r="K89" s="24">
        <f t="shared" si="28"/>
        <v>-0.31631205673758861</v>
      </c>
      <c r="L89" s="44">
        <f>IF(ISNUMBER(J89), $B95 * K89, "")</f>
        <v>-31631.205673758861</v>
      </c>
      <c r="M89" s="37">
        <v>94.8</v>
      </c>
      <c r="N89" s="24">
        <f t="shared" si="29"/>
        <v>-0.32765957446808514</v>
      </c>
      <c r="O89" s="44">
        <f>IF(ISNUMBER(M89), $B95 * N89, "")</f>
        <v>-32765.957446808512</v>
      </c>
      <c r="Q89" s="235"/>
      <c r="R89" s="236"/>
    </row>
    <row r="90" spans="1:18" ht="17.25" customHeight="1">
      <c r="A90" s="11" t="s">
        <v>104</v>
      </c>
      <c r="B90" s="32">
        <v>531</v>
      </c>
      <c r="C90" s="5">
        <v>-5.8510638300000001E-2</v>
      </c>
      <c r="D90" s="36">
        <v>366</v>
      </c>
      <c r="E90" s="5">
        <f t="shared" si="26"/>
        <v>-0.31073446327683618</v>
      </c>
      <c r="F90" s="48">
        <f>IF(ISNUMBER(D90), $B95 * E90, "")</f>
        <v>-31073.446327683618</v>
      </c>
      <c r="G90" s="36"/>
      <c r="H90" s="5" t="str">
        <f t="shared" si="27"/>
        <v/>
      </c>
      <c r="I90" s="48" t="str">
        <f>IF(ISNUMBER(G90), $B95 * H90, "")</f>
        <v/>
      </c>
      <c r="J90" s="36">
        <v>375</v>
      </c>
      <c r="K90" s="5">
        <f t="shared" si="28"/>
        <v>-0.29378531073446329</v>
      </c>
      <c r="L90" s="48">
        <f>IF(ISNUMBER(J90), $B95 * K90, "")</f>
        <v>-29378.531073446327</v>
      </c>
      <c r="M90" s="36">
        <v>379</v>
      </c>
      <c r="N90" s="5">
        <f t="shared" si="29"/>
        <v>-0.28625235404896421</v>
      </c>
      <c r="O90" s="48">
        <f>IF(ISNUMBER(M90), $B95 * N90, "")</f>
        <v>-28625.235404896423</v>
      </c>
      <c r="Q90" s="235"/>
      <c r="R90" s="236"/>
    </row>
    <row r="91" spans="1:18" ht="17.25" customHeight="1">
      <c r="A91" s="11" t="s">
        <v>116</v>
      </c>
      <c r="B91" s="32">
        <v>154</v>
      </c>
      <c r="C91" s="5">
        <v>-6.0975609799999997E-2</v>
      </c>
      <c r="D91" s="36">
        <v>107</v>
      </c>
      <c r="E91" s="5">
        <f t="shared" si="26"/>
        <v>-0.30519480519480519</v>
      </c>
      <c r="F91" s="44">
        <f>IF(ISNUMBER(D91), $B95 * E91, "")</f>
        <v>-30519.480519480519</v>
      </c>
      <c r="G91" s="36"/>
      <c r="H91" s="5" t="str">
        <f t="shared" si="27"/>
        <v/>
      </c>
      <c r="I91" s="44" t="str">
        <f>IF(ISNUMBER(G91), $B95 * H91, "")</f>
        <v/>
      </c>
      <c r="J91" s="36">
        <v>114</v>
      </c>
      <c r="K91" s="5">
        <f t="shared" si="28"/>
        <v>-0.25974025974025972</v>
      </c>
      <c r="L91" s="44">
        <f>IF(ISNUMBER(J91), $B95 * K91, "")</f>
        <v>-25974.025974025972</v>
      </c>
      <c r="M91" s="36">
        <v>114</v>
      </c>
      <c r="N91" s="5">
        <f t="shared" si="29"/>
        <v>-0.25974025974025972</v>
      </c>
      <c r="O91" s="44">
        <f>IF(ISNUMBER(M91), $B95 * N91, "")</f>
        <v>-25974.025974025972</v>
      </c>
      <c r="Q91" s="235"/>
      <c r="R91" s="236"/>
    </row>
    <row r="92" spans="1:18" ht="17.25" customHeight="1">
      <c r="A92" s="11" t="s">
        <v>124</v>
      </c>
      <c r="B92" s="32">
        <v>620</v>
      </c>
      <c r="C92" s="5">
        <v>-6.3444108799999996E-2</v>
      </c>
      <c r="D92" s="36">
        <v>441</v>
      </c>
      <c r="E92" s="5">
        <f t="shared" si="26"/>
        <v>-0.28870967741935483</v>
      </c>
      <c r="F92" s="44">
        <f>IF(ISNUMBER(D92), $B95 * E92, "")</f>
        <v>-28870.967741935481</v>
      </c>
      <c r="G92" s="36"/>
      <c r="H92" s="5" t="str">
        <f t="shared" si="27"/>
        <v/>
      </c>
      <c r="I92" s="44" t="str">
        <f>IF(ISNUMBER(G92), $B95 * H92, "")</f>
        <v/>
      </c>
      <c r="J92" s="36">
        <v>468</v>
      </c>
      <c r="K92" s="5">
        <f t="shared" si="28"/>
        <v>-0.24516129032258063</v>
      </c>
      <c r="L92" s="44">
        <f>IF(ISNUMBER(J92), $B95 * K92, "")</f>
        <v>-24516.129032258064</v>
      </c>
      <c r="M92" s="36">
        <v>464</v>
      </c>
      <c r="N92" s="5">
        <f t="shared" si="29"/>
        <v>-0.25161290322580643</v>
      </c>
      <c r="O92" s="44">
        <f>IF(ISNUMBER(M92), $B95 * N92, "")</f>
        <v>-25161.290322580644</v>
      </c>
      <c r="Q92" s="235"/>
      <c r="R92" s="236"/>
    </row>
    <row r="93" spans="1:18" ht="17.25" customHeight="1">
      <c r="A93" s="11" t="s">
        <v>137</v>
      </c>
      <c r="B93" s="32">
        <v>175</v>
      </c>
      <c r="C93" s="5">
        <v>-6.4171122999999997E-2</v>
      </c>
      <c r="D93" s="36">
        <v>133</v>
      </c>
      <c r="E93" s="5">
        <f t="shared" si="26"/>
        <v>-0.24</v>
      </c>
      <c r="F93" s="44">
        <f>IF(ISNUMBER(D93), $B95 * E93, "")</f>
        <v>-24000</v>
      </c>
      <c r="G93" s="36"/>
      <c r="H93" s="5" t="str">
        <f t="shared" si="27"/>
        <v/>
      </c>
      <c r="I93" s="44" t="str">
        <f>IF(ISNUMBER(G93), $B95 * H93, "")</f>
        <v/>
      </c>
      <c r="J93" s="36">
        <v>144</v>
      </c>
      <c r="K93" s="5">
        <f t="shared" si="28"/>
        <v>-0.17714285714285713</v>
      </c>
      <c r="L93" s="44">
        <f>IF(ISNUMBER(J93), $B95 * K93, "")</f>
        <v>-17714.285714285714</v>
      </c>
      <c r="M93" s="36">
        <v>155</v>
      </c>
      <c r="N93" s="5">
        <f t="shared" si="29"/>
        <v>-0.11428571428571428</v>
      </c>
      <c r="O93" s="44">
        <f>IF(ISNUMBER(M93), $B95 * N93, "")</f>
        <v>-11428.571428571428</v>
      </c>
      <c r="Q93" s="237"/>
      <c r="R93" s="238"/>
    </row>
    <row r="94" spans="1:18" ht="17.25" customHeight="1" thickBot="1">
      <c r="A94" s="13" t="s">
        <v>143</v>
      </c>
      <c r="B94" s="34">
        <v>503</v>
      </c>
      <c r="C94" s="16">
        <v>-6.5055762099999997E-2</v>
      </c>
      <c r="D94" s="38">
        <v>350</v>
      </c>
      <c r="E94" s="16">
        <f t="shared" si="26"/>
        <v>-0.30417495029821073</v>
      </c>
      <c r="F94" s="45">
        <f>IF(ISNUMBER(D94), $B95 * E94, "")</f>
        <v>-30417.495029821075</v>
      </c>
      <c r="G94" s="38"/>
      <c r="H94" s="16" t="str">
        <f t="shared" si="27"/>
        <v/>
      </c>
      <c r="I94" s="45" t="str">
        <f>IF(ISNUMBER(G94), $B95 * H94, "")</f>
        <v/>
      </c>
      <c r="J94" s="38">
        <v>357</v>
      </c>
      <c r="K94" s="16">
        <f t="shared" si="28"/>
        <v>-0.29025844930417494</v>
      </c>
      <c r="L94" s="45">
        <f>IF(ISNUMBER(J94), $B95 * K94, "")</f>
        <v>-29025.844930417494</v>
      </c>
      <c r="M94" s="38">
        <v>363</v>
      </c>
      <c r="N94" s="16">
        <f t="shared" si="29"/>
        <v>-0.27833001988071571</v>
      </c>
      <c r="O94" s="45">
        <f>IF(ISNUMBER(M94), $B95 * N94, "")</f>
        <v>-27833.00198807157</v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-0.27747271996914896</v>
      </c>
      <c r="F95" s="47">
        <f>SUM(F85:F94)</f>
        <v>-277472.71996914904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-0.24445973452975062</v>
      </c>
      <c r="L95" s="47">
        <f>SUM(L85:L94)</f>
        <v>-244459.7345297506</v>
      </c>
      <c r="M95" s="57" t="s">
        <v>82</v>
      </c>
      <c r="N95" s="46">
        <f>IF(COUNT(N85:N94), SUM(N85:N94) / COUNT(N85:N94), 0)</f>
        <v>-0.23103973773476549</v>
      </c>
      <c r="O95" s="47">
        <f>SUM(O85:O94)</f>
        <v>-231039.73773476548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200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04" t="s">
        <v>70</v>
      </c>
      <c r="M101" s="18" t="s">
        <v>67</v>
      </c>
      <c r="N101" s="4" t="s">
        <v>68</v>
      </c>
      <c r="O101" s="206" t="s">
        <v>70</v>
      </c>
      <c r="Q101" s="237"/>
      <c r="R101" s="238"/>
    </row>
    <row r="102" spans="1:18" ht="17.25" customHeight="1">
      <c r="A102" s="9" t="s">
        <v>189</v>
      </c>
      <c r="B102" s="31">
        <v>8315</v>
      </c>
      <c r="C102" s="22">
        <v>0.1580779944</v>
      </c>
      <c r="D102" s="89">
        <v>6610</v>
      </c>
      <c r="E102" s="22">
        <f>IF(ISNUMBER(D102), (D102 - $B102) / $B102, "")</f>
        <v>-0.20505111244738425</v>
      </c>
      <c r="F102" s="43">
        <f>IF(ISNUMBER(D102), $B112 * E102, "")</f>
        <v>-20505.111244738426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6565</v>
      </c>
      <c r="K102" s="22">
        <f>IF(ISNUMBER(J102), (J102 - $B102) / $B102, "")</f>
        <v>-0.21046301864101022</v>
      </c>
      <c r="L102" s="43">
        <f>IF(ISNUMBER(J102), $B112 * K102, "")</f>
        <v>-21046.30186410102</v>
      </c>
      <c r="M102" s="89">
        <v>6650</v>
      </c>
      <c r="N102" s="22">
        <f>IF(ISNUMBER(M102), (M102 - $B102) / $B102, "")</f>
        <v>-0.20024052916416116</v>
      </c>
      <c r="O102" s="43">
        <f>IF(ISNUMBER(M102), $B112 * N102, "")</f>
        <v>-20024.052916416116</v>
      </c>
      <c r="Q102" s="235"/>
      <c r="R102" s="236"/>
    </row>
    <row r="103" spans="1:18" ht="17.25" customHeight="1">
      <c r="A103" s="11" t="s">
        <v>108</v>
      </c>
      <c r="B103" s="32">
        <v>8435</v>
      </c>
      <c r="C103" s="5">
        <v>0.1231691079</v>
      </c>
      <c r="D103" s="36">
        <v>6500</v>
      </c>
      <c r="E103" s="5">
        <f t="shared" ref="E103:E111" si="30">IF(ISNUMBER(D103), (D103 - $B103) / $B103, "")</f>
        <v>-0.22940130409010076</v>
      </c>
      <c r="F103" s="44">
        <f>IF(ISNUMBER(D103), $B112 * E103, "")</f>
        <v>-22940.130409010075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6470</v>
      </c>
      <c r="K103" s="5">
        <f t="shared" ref="K103:K111" si="32">IF(ISNUMBER(J103), (J103 - $B103) / $B103, "")</f>
        <v>-0.23295791345583877</v>
      </c>
      <c r="L103" s="44">
        <f>IF(ISNUMBER(J103), $B112 * K103, "")</f>
        <v>-23295.791345583879</v>
      </c>
      <c r="M103" s="36">
        <v>6440</v>
      </c>
      <c r="N103" s="5">
        <f t="shared" ref="N103:N111" si="33">IF(ISNUMBER(M103), (M103 - $B103) / $B103, "")</f>
        <v>-0.23651452282157676</v>
      </c>
      <c r="O103" s="44">
        <f>IF(ISNUMBER(M103), $B112 * N103, "")</f>
        <v>-23651.452282157676</v>
      </c>
      <c r="Q103" s="235"/>
      <c r="R103" s="236"/>
    </row>
    <row r="104" spans="1:18" ht="17.25" customHeight="1">
      <c r="A104" s="11" t="s">
        <v>210</v>
      </c>
      <c r="B104" s="32">
        <v>45260</v>
      </c>
      <c r="C104" s="5">
        <v>0.11505296869999999</v>
      </c>
      <c r="D104" s="36">
        <v>33770</v>
      </c>
      <c r="E104" s="5">
        <f t="shared" si="30"/>
        <v>-0.25386654882898807</v>
      </c>
      <c r="F104" s="44">
        <f>IF(ISNUMBER(D104), $B112 * E104, "")</f>
        <v>-25386.654882898805</v>
      </c>
      <c r="G104" s="36"/>
      <c r="H104" s="5" t="str">
        <f t="shared" si="31"/>
        <v/>
      </c>
      <c r="I104" s="44" t="str">
        <f>IF(ISNUMBER(G104), $B112 * H104, "")</f>
        <v/>
      </c>
      <c r="J104" s="36">
        <v>35360</v>
      </c>
      <c r="K104" s="5">
        <f t="shared" si="32"/>
        <v>-0.21873619089703933</v>
      </c>
      <c r="L104" s="44">
        <f>IF(ISNUMBER(J104), $B112 * K104, "")</f>
        <v>-21873.619089703934</v>
      </c>
      <c r="M104" s="36">
        <v>35650</v>
      </c>
      <c r="N104" s="5">
        <f t="shared" si="33"/>
        <v>-0.21232876712328766</v>
      </c>
      <c r="O104" s="44">
        <f>IF(ISNUMBER(M104), $B112 * N104, "")</f>
        <v>-21232.876712328765</v>
      </c>
      <c r="Q104" s="235"/>
      <c r="R104" s="236"/>
    </row>
    <row r="105" spans="1:18" ht="17.25" customHeight="1">
      <c r="A105" s="11" t="s">
        <v>190</v>
      </c>
      <c r="B105" s="32">
        <v>11020</v>
      </c>
      <c r="C105" s="5">
        <v>6.5764023199999994E-2</v>
      </c>
      <c r="D105" s="36">
        <v>7860</v>
      </c>
      <c r="E105" s="5">
        <f t="shared" si="30"/>
        <v>-0.2867513611615245</v>
      </c>
      <c r="F105" s="44">
        <f>IF(ISNUMBER(D105), $B112 * E105, "")</f>
        <v>-28675.136116152451</v>
      </c>
      <c r="G105" s="36"/>
      <c r="H105" s="5" t="str">
        <f t="shared" si="31"/>
        <v/>
      </c>
      <c r="I105" s="44" t="str">
        <f>IF(ISNUMBER(G105), $B112 * H105, "")</f>
        <v/>
      </c>
      <c r="J105" s="36">
        <v>7920</v>
      </c>
      <c r="K105" s="5">
        <f t="shared" si="32"/>
        <v>-0.2813067150635209</v>
      </c>
      <c r="L105" s="44">
        <f>IF(ISNUMBER(J105), $B112 * K105, "")</f>
        <v>-28130.67150635209</v>
      </c>
      <c r="M105" s="36">
        <v>8055</v>
      </c>
      <c r="N105" s="5">
        <f t="shared" si="33"/>
        <v>-0.26905626134301269</v>
      </c>
      <c r="O105" s="44">
        <f>IF(ISNUMBER(M105), $B112 * N105, "")</f>
        <v>-26905.62613430127</v>
      </c>
      <c r="Q105" s="235"/>
      <c r="R105" s="236"/>
    </row>
    <row r="106" spans="1:18" ht="17.25" customHeight="1">
      <c r="A106" s="8" t="s">
        <v>111</v>
      </c>
      <c r="B106" s="33">
        <v>493</v>
      </c>
      <c r="C106" s="24">
        <v>6.0215053800000001E-2</v>
      </c>
      <c r="D106" s="37">
        <v>307</v>
      </c>
      <c r="E106" s="24">
        <f t="shared" si="30"/>
        <v>-0.37728194726166331</v>
      </c>
      <c r="F106" s="44">
        <f>IF(ISNUMBER(D106), $B112 * E106, "")</f>
        <v>-37728.19472616633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308</v>
      </c>
      <c r="K106" s="24">
        <f t="shared" si="32"/>
        <v>-0.37525354969574037</v>
      </c>
      <c r="L106" s="44">
        <f>IF(ISNUMBER(J106), $B112 * K106, "")</f>
        <v>-37525.354969574037</v>
      </c>
      <c r="M106" s="37">
        <v>306</v>
      </c>
      <c r="N106" s="24">
        <f t="shared" si="33"/>
        <v>-0.37931034482758619</v>
      </c>
      <c r="O106" s="44">
        <f>IF(ISNUMBER(M106), $B112 * N106, "")</f>
        <v>-37931.034482758616</v>
      </c>
      <c r="Q106" s="235"/>
      <c r="R106" s="236"/>
    </row>
    <row r="107" spans="1:18" ht="17.25" customHeight="1">
      <c r="A107" s="11" t="s">
        <v>120</v>
      </c>
      <c r="B107" s="32">
        <v>684</v>
      </c>
      <c r="C107" s="5">
        <v>4.9079754599999997E-2</v>
      </c>
      <c r="D107" s="36">
        <v>478</v>
      </c>
      <c r="E107" s="5">
        <f t="shared" si="30"/>
        <v>-0.30116959064327486</v>
      </c>
      <c r="F107" s="48">
        <f>IF(ISNUMBER(D107), $B112 * E107, "")</f>
        <v>-30116.959064327486</v>
      </c>
      <c r="G107" s="36"/>
      <c r="H107" s="5" t="str">
        <f t="shared" si="31"/>
        <v/>
      </c>
      <c r="I107" s="48" t="str">
        <f>IF(ISNUMBER(G107), $B112 * H107, "")</f>
        <v/>
      </c>
      <c r="J107" s="36">
        <v>500</v>
      </c>
      <c r="K107" s="5">
        <f t="shared" si="32"/>
        <v>-0.26900584795321636</v>
      </c>
      <c r="L107" s="48">
        <f>IF(ISNUMBER(J107), $B112 * K107, "")</f>
        <v>-26900.584795321636</v>
      </c>
      <c r="M107" s="36">
        <v>488</v>
      </c>
      <c r="N107" s="5">
        <f t="shared" si="33"/>
        <v>-0.28654970760233917</v>
      </c>
      <c r="O107" s="48">
        <f>IF(ISNUMBER(M107), $B112 * N107, "")</f>
        <v>-28654.970760233915</v>
      </c>
      <c r="Q107" s="235"/>
      <c r="R107" s="236"/>
    </row>
    <row r="108" spans="1:18" ht="17.25" customHeight="1">
      <c r="A108" s="11" t="s">
        <v>219</v>
      </c>
      <c r="B108" s="32">
        <v>3112000</v>
      </c>
      <c r="C108" s="5">
        <v>4.0802675599999998E-2</v>
      </c>
      <c r="D108" s="36">
        <v>2566000</v>
      </c>
      <c r="E108" s="5">
        <f t="shared" si="30"/>
        <v>-0.17544987146529564</v>
      </c>
      <c r="F108" s="44">
        <f>IF(ISNUMBER(D108), $B112 * E108, "")</f>
        <v>-17544.987146529566</v>
      </c>
      <c r="G108" s="36"/>
      <c r="H108" s="5" t="str">
        <f t="shared" si="31"/>
        <v/>
      </c>
      <c r="I108" s="44" t="str">
        <f>IF(ISNUMBER(G108), $B112 * H108, "")</f>
        <v/>
      </c>
      <c r="J108" s="36">
        <v>2621000</v>
      </c>
      <c r="K108" s="5">
        <f t="shared" si="32"/>
        <v>-0.15777634961439588</v>
      </c>
      <c r="L108" s="44">
        <f>IF(ISNUMBER(J108), $B112 * K108, "")</f>
        <v>-15777.634961439588</v>
      </c>
      <c r="M108" s="36">
        <v>2643000</v>
      </c>
      <c r="N108" s="5">
        <f t="shared" si="33"/>
        <v>-0.15070694087403599</v>
      </c>
      <c r="O108" s="44">
        <f>IF(ISNUMBER(M108), $B112 * N108, "")</f>
        <v>-15070.694087403599</v>
      </c>
      <c r="Q108" s="235"/>
      <c r="R108" s="236"/>
    </row>
    <row r="109" spans="1:18" ht="17.25" customHeight="1">
      <c r="A109" s="11" t="s">
        <v>223</v>
      </c>
      <c r="B109" s="32">
        <v>47870</v>
      </c>
      <c r="C109" s="5">
        <v>3.8620091099999997E-2</v>
      </c>
      <c r="D109" s="36">
        <v>37160</v>
      </c>
      <c r="E109" s="5">
        <f t="shared" si="30"/>
        <v>-0.22373093795696677</v>
      </c>
      <c r="F109" s="44">
        <f>IF(ISNUMBER(D109), $B112 * E109, "")</f>
        <v>-22373.093795696677</v>
      </c>
      <c r="G109" s="36"/>
      <c r="H109" s="5" t="str">
        <f t="shared" si="31"/>
        <v/>
      </c>
      <c r="I109" s="44" t="str">
        <f>IF(ISNUMBER(G109), $B112 * H109, "")</f>
        <v/>
      </c>
      <c r="J109" s="36">
        <v>37810</v>
      </c>
      <c r="K109" s="5">
        <f t="shared" si="32"/>
        <v>-0.21015249634426572</v>
      </c>
      <c r="L109" s="44">
        <f>IF(ISNUMBER(J109), $B112 * K109, "")</f>
        <v>-21015.249634426571</v>
      </c>
      <c r="M109" s="36">
        <v>38390</v>
      </c>
      <c r="N109" s="5">
        <f t="shared" si="33"/>
        <v>-0.19803634844370169</v>
      </c>
      <c r="O109" s="44">
        <f>IF(ISNUMBER(M109), $B112 * N109, "")</f>
        <v>-19803.634844370168</v>
      </c>
      <c r="Q109" s="235"/>
      <c r="R109" s="236"/>
    </row>
    <row r="110" spans="1:18" ht="17.25" customHeight="1">
      <c r="A110" s="11" t="s">
        <v>136</v>
      </c>
      <c r="B110" s="32">
        <v>437</v>
      </c>
      <c r="C110" s="5">
        <v>3.3096926700000001E-2</v>
      </c>
      <c r="D110" s="36">
        <v>363</v>
      </c>
      <c r="E110" s="5">
        <f t="shared" si="30"/>
        <v>-0.16933638443935928</v>
      </c>
      <c r="F110" s="44">
        <f>IF(ISNUMBER(D110), $B112 * E110, "")</f>
        <v>-16933.638443935928</v>
      </c>
      <c r="G110" s="36"/>
      <c r="H110" s="5" t="str">
        <f t="shared" si="31"/>
        <v/>
      </c>
      <c r="I110" s="44" t="str">
        <f>IF(ISNUMBER(G110), $B112 * H110, "")</f>
        <v/>
      </c>
      <c r="J110" s="36">
        <v>372</v>
      </c>
      <c r="K110" s="5">
        <f t="shared" si="32"/>
        <v>-0.14874141876430205</v>
      </c>
      <c r="L110" s="44">
        <f>IF(ISNUMBER(J110), $B112 * K110, "")</f>
        <v>-14874.141876430205</v>
      </c>
      <c r="M110" s="36">
        <v>381</v>
      </c>
      <c r="N110" s="5">
        <f t="shared" si="33"/>
        <v>-0.12814645308924486</v>
      </c>
      <c r="O110" s="44">
        <f>IF(ISNUMBER(M110), $B112 * N110, "")</f>
        <v>-12814.645308924486</v>
      </c>
      <c r="Q110" s="237"/>
      <c r="R110" s="238"/>
    </row>
    <row r="111" spans="1:18" ht="17.25" customHeight="1" thickBot="1">
      <c r="A111" s="13" t="s">
        <v>220</v>
      </c>
      <c r="B111" s="34">
        <v>337500</v>
      </c>
      <c r="C111" s="16">
        <v>3.2110091700000003E-2</v>
      </c>
      <c r="D111" s="38">
        <v>262200</v>
      </c>
      <c r="E111" s="16">
        <f t="shared" si="30"/>
        <v>-0.22311111111111112</v>
      </c>
      <c r="F111" s="45">
        <f>IF(ISNUMBER(D111), $B112 * E111, "")</f>
        <v>-22311.111111111113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270400</v>
      </c>
      <c r="K111" s="16">
        <f t="shared" si="32"/>
        <v>-0.19881481481481481</v>
      </c>
      <c r="L111" s="45">
        <f>IF(ISNUMBER(J111), $B112 * K111, "")</f>
        <v>-19881.481481481482</v>
      </c>
      <c r="M111" s="38">
        <v>272450</v>
      </c>
      <c r="N111" s="16">
        <f t="shared" si="33"/>
        <v>-0.19274074074074074</v>
      </c>
      <c r="O111" s="45">
        <f>IF(ISNUMBER(M111), $B112 * N111, "")</f>
        <v>-19274.074074074073</v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-0.2445150169405669</v>
      </c>
      <c r="F112" s="47">
        <f>SUM(F102:F111)</f>
        <v>-244515.01694056689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-0.23032083152441443</v>
      </c>
      <c r="L112" s="47">
        <f>SUM(L102:L111)</f>
        <v>-230320.83152441442</v>
      </c>
      <c r="M112" s="57" t="s">
        <v>82</v>
      </c>
      <c r="N112" s="46">
        <f>IF(COUNT(N102:N111), SUM(N102:N111) / COUNT(N102:N111), 0)</f>
        <v>-0.22536306160296871</v>
      </c>
      <c r="O112" s="47">
        <f>SUM(O102:O111)</f>
        <v>-225363.06160296866</v>
      </c>
      <c r="Q112" s="239"/>
      <c r="R112" s="24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29" priority="89">
      <formula>$E$27&gt;0</formula>
    </cfRule>
    <cfRule type="expression" dxfId="528" priority="90">
      <formula>$E$27&lt;0</formula>
    </cfRule>
  </conditionalFormatting>
  <conditionalFormatting sqref="G15:I16 H27:I27">
    <cfRule type="expression" dxfId="527" priority="87">
      <formula>$H$27&gt;0</formula>
    </cfRule>
    <cfRule type="expression" dxfId="526" priority="88">
      <formula>$H$27&lt;0</formula>
    </cfRule>
  </conditionalFormatting>
  <conditionalFormatting sqref="J15:L16 K27:L27">
    <cfRule type="expression" dxfId="525" priority="85">
      <formula>$K$27&gt;0</formula>
    </cfRule>
    <cfRule type="expression" dxfId="524" priority="86">
      <formula>$K$27&lt;0</formula>
    </cfRule>
  </conditionalFormatting>
  <conditionalFormatting sqref="M15:O16 N27:O27">
    <cfRule type="expression" dxfId="523" priority="83">
      <formula>$N$27&gt;0</formula>
    </cfRule>
    <cfRule type="expression" dxfId="522" priority="84">
      <formula>$N$27&lt;0</formula>
    </cfRule>
  </conditionalFormatting>
  <conditionalFormatting sqref="A17:O26 A34:O43">
    <cfRule type="expression" dxfId="521" priority="91">
      <formula>AND($N17 &gt; 0, ISNUMBER($N17))</formula>
    </cfRule>
    <cfRule type="expression" dxfId="520" priority="92">
      <formula>AND($N17 &lt; 0, ISNUMBER($N17))</formula>
    </cfRule>
    <cfRule type="expression" dxfId="519" priority="93">
      <formula>AND($K17 &gt; 0, ISNUMBER($K17))</formula>
    </cfRule>
    <cfRule type="expression" dxfId="518" priority="94">
      <formula>AND($K17 &lt; 0, ISNUMBER($K17))</formula>
    </cfRule>
    <cfRule type="expression" dxfId="517" priority="95">
      <formula>AND($H17 &gt; 0, ISNUMBER($H17))</formula>
    </cfRule>
    <cfRule type="expression" dxfId="516" priority="96">
      <formula>AND($H17 &lt; 0, ISNUMBER($H17))</formula>
    </cfRule>
    <cfRule type="expression" dxfId="515" priority="97">
      <formula>AND($E17 &gt; 0, ISNUMBER($E17))</formula>
    </cfRule>
    <cfRule type="expression" dxfId="514" priority="98">
      <formula>AND($E17 &lt; 0, ISNUMBER($E17))</formula>
    </cfRule>
  </conditionalFormatting>
  <conditionalFormatting sqref="D32:F33 E44:F44">
    <cfRule type="expression" dxfId="513" priority="81">
      <formula>$E$44&gt;0</formula>
    </cfRule>
    <cfRule type="expression" dxfId="512" priority="82">
      <formula>$E$44&lt;0</formula>
    </cfRule>
  </conditionalFormatting>
  <conditionalFormatting sqref="G32:I33 H44:I44">
    <cfRule type="expression" dxfId="511" priority="79">
      <formula>$H$44&gt;0</formula>
    </cfRule>
    <cfRule type="expression" dxfId="510" priority="80">
      <formula>$H$44&lt;0</formula>
    </cfRule>
  </conditionalFormatting>
  <conditionalFormatting sqref="J32:L33 K44:L44">
    <cfRule type="expression" dxfId="509" priority="77">
      <formula>$K$44&gt;0</formula>
    </cfRule>
    <cfRule type="expression" dxfId="508" priority="78">
      <formula>$K$44&lt;0</formula>
    </cfRule>
  </conditionalFormatting>
  <conditionalFormatting sqref="M32:O33 N44:O44">
    <cfRule type="expression" dxfId="507" priority="75">
      <formula>$N$44&gt;0</formula>
    </cfRule>
    <cfRule type="expression" dxfId="506" priority="76">
      <formula>$N$44&lt;0</formula>
    </cfRule>
  </conditionalFormatting>
  <conditionalFormatting sqref="A51:O60">
    <cfRule type="expression" dxfId="505" priority="67">
      <formula>AND($N51 &gt; 0, ISNUMBER($N51))</formula>
    </cfRule>
    <cfRule type="expression" dxfId="504" priority="68">
      <formula>AND($N51 &lt; 0, ISNUMBER($N51))</formula>
    </cfRule>
    <cfRule type="expression" dxfId="503" priority="69">
      <formula>AND($K51 &gt; 0, ISNUMBER($K51))</formula>
    </cfRule>
    <cfRule type="expression" dxfId="502" priority="70">
      <formula>AND($K51 &lt; 0, ISNUMBER($K51))</formula>
    </cfRule>
    <cfRule type="expression" dxfId="501" priority="71">
      <formula>AND($H51 &gt; 0, ISNUMBER($H51))</formula>
    </cfRule>
    <cfRule type="expression" dxfId="500" priority="72">
      <formula>AND($H51 &lt; 0, ISNUMBER($H51))</formula>
    </cfRule>
    <cfRule type="expression" dxfId="499" priority="73">
      <formula>AND($E51 &gt; 0, ISNUMBER($E51))</formula>
    </cfRule>
    <cfRule type="expression" dxfId="498" priority="74">
      <formula>AND($E51 &lt; 0, ISNUMBER($E51))</formula>
    </cfRule>
  </conditionalFormatting>
  <conditionalFormatting sqref="D49:F50 E61:F61">
    <cfRule type="expression" dxfId="497" priority="65">
      <formula>$E$61&gt;0</formula>
    </cfRule>
    <cfRule type="expression" dxfId="496" priority="66">
      <formula>$E$61&lt;0</formula>
    </cfRule>
  </conditionalFormatting>
  <conditionalFormatting sqref="G49:I50 H61:I61">
    <cfRule type="expression" dxfId="495" priority="63">
      <formula>$H$61&gt;0</formula>
    </cfRule>
    <cfRule type="expression" dxfId="494" priority="64">
      <formula>$H$61&lt;0</formula>
    </cfRule>
  </conditionalFormatting>
  <conditionalFormatting sqref="J49:L50 K61:L61">
    <cfRule type="expression" dxfId="493" priority="61">
      <formula>$K$61&gt;0</formula>
    </cfRule>
    <cfRule type="expression" dxfId="492" priority="62">
      <formula>$K$61&lt;0</formula>
    </cfRule>
  </conditionalFormatting>
  <conditionalFormatting sqref="M49:O50 N61:O61">
    <cfRule type="expression" dxfId="491" priority="59">
      <formula>$N$61&gt;0</formula>
    </cfRule>
    <cfRule type="expression" dxfId="490" priority="60">
      <formula>$N$61&lt;0</formula>
    </cfRule>
  </conditionalFormatting>
  <conditionalFormatting sqref="A68:O77">
    <cfRule type="expression" dxfId="489" priority="51">
      <formula>AND($N68 &gt; 0, ISNUMBER($N68))</formula>
    </cfRule>
    <cfRule type="expression" dxfId="488" priority="52">
      <formula>AND($N68 &lt; 0, ISNUMBER($N68))</formula>
    </cfRule>
    <cfRule type="expression" dxfId="487" priority="53">
      <formula>AND($K68 &gt; 0, ISNUMBER($K68))</formula>
    </cfRule>
    <cfRule type="expression" dxfId="486" priority="54">
      <formula>AND($K68 &lt; 0, ISNUMBER($K68))</formula>
    </cfRule>
    <cfRule type="expression" dxfId="485" priority="55">
      <formula>AND($H68 &gt; 0, ISNUMBER($H68))</formula>
    </cfRule>
    <cfRule type="expression" dxfId="484" priority="56">
      <formula>AND($H68 &lt; 0, ISNUMBER($H68))</formula>
    </cfRule>
    <cfRule type="expression" dxfId="483" priority="57">
      <formula>AND($E68 &gt; 0, ISNUMBER($E68))</formula>
    </cfRule>
    <cfRule type="expression" dxfId="482" priority="58">
      <formula>AND($E68 &lt; 0, ISNUMBER($E68))</formula>
    </cfRule>
  </conditionalFormatting>
  <conditionalFormatting sqref="D66:F67 E78:F78">
    <cfRule type="expression" dxfId="481" priority="49">
      <formula>$E$78&gt;0</formula>
    </cfRule>
    <cfRule type="expression" dxfId="480" priority="50">
      <formula>$E$78&lt;0</formula>
    </cfRule>
  </conditionalFormatting>
  <conditionalFormatting sqref="G66:I67 H78:I78">
    <cfRule type="expression" dxfId="479" priority="47">
      <formula>$H$78&gt;0</formula>
    </cfRule>
    <cfRule type="expression" dxfId="478" priority="48">
      <formula>$H$78&lt;0</formula>
    </cfRule>
  </conditionalFormatting>
  <conditionalFormatting sqref="J66:L67 K78:L78">
    <cfRule type="expression" dxfId="477" priority="45">
      <formula>$K$78&gt;0</formula>
    </cfRule>
    <cfRule type="expression" dxfId="476" priority="46">
      <formula>$K$78&lt;0</formula>
    </cfRule>
  </conditionalFormatting>
  <conditionalFormatting sqref="M66:O67 N78:O78">
    <cfRule type="expression" dxfId="475" priority="43">
      <formula>$N$78&gt;0</formula>
    </cfRule>
    <cfRule type="expression" dxfId="474" priority="44">
      <formula>$N$78&lt;0</formula>
    </cfRule>
  </conditionalFormatting>
  <conditionalFormatting sqref="A85:O94">
    <cfRule type="expression" dxfId="473" priority="35">
      <formula>AND($N85 &gt; 0, ISNUMBER($N85))</formula>
    </cfRule>
    <cfRule type="expression" dxfId="472" priority="36">
      <formula>AND($N85 &lt; 0, ISNUMBER($N85))</formula>
    </cfRule>
    <cfRule type="expression" dxfId="471" priority="37">
      <formula>AND($K85 &gt; 0, ISNUMBER($K85))</formula>
    </cfRule>
    <cfRule type="expression" dxfId="470" priority="38">
      <formula>AND($K85 &lt; 0, ISNUMBER($K85))</formula>
    </cfRule>
    <cfRule type="expression" dxfId="469" priority="39">
      <formula>AND($H85 &gt; 0, ISNUMBER($H85))</formula>
    </cfRule>
    <cfRule type="expression" dxfId="468" priority="40">
      <formula>AND($H85 &lt; 0, ISNUMBER($H85))</formula>
    </cfRule>
    <cfRule type="expression" dxfId="467" priority="41">
      <formula>AND($E85 &gt; 0, ISNUMBER($E85))</formula>
    </cfRule>
    <cfRule type="expression" dxfId="466" priority="42">
      <formula>AND($E85 &lt; 0, ISNUMBER($E85))</formula>
    </cfRule>
  </conditionalFormatting>
  <conditionalFormatting sqref="D83:F84 E95:F95">
    <cfRule type="expression" dxfId="465" priority="33">
      <formula>$E$95&gt;0</formula>
    </cfRule>
    <cfRule type="expression" dxfId="464" priority="34">
      <formula>$E$95&lt;0</formula>
    </cfRule>
  </conditionalFormatting>
  <conditionalFormatting sqref="G83:I84 H95:I95">
    <cfRule type="expression" dxfId="463" priority="31">
      <formula>$H$95&gt;0</formula>
    </cfRule>
    <cfRule type="expression" dxfId="462" priority="32">
      <formula>$H$95&lt;0</formula>
    </cfRule>
  </conditionalFormatting>
  <conditionalFormatting sqref="J83:L84 K95:L95">
    <cfRule type="expression" dxfId="461" priority="29">
      <formula>$K$95&gt;0</formula>
    </cfRule>
    <cfRule type="expression" dxfId="460" priority="30">
      <formula>$K$95&lt;0</formula>
    </cfRule>
  </conditionalFormatting>
  <conditionalFormatting sqref="M83:O84 N95:O95">
    <cfRule type="expression" dxfId="459" priority="27">
      <formula>$N$95&gt;0</formula>
    </cfRule>
    <cfRule type="expression" dxfId="458" priority="28">
      <formula>$N$95&lt;0</formula>
    </cfRule>
  </conditionalFormatting>
  <conditionalFormatting sqref="A102:O111">
    <cfRule type="expression" dxfId="457" priority="19">
      <formula>AND($N102 &gt; 0, ISNUMBER($N102))</formula>
    </cfRule>
    <cfRule type="expression" dxfId="456" priority="20">
      <formula>AND($N102 &lt; 0, ISNUMBER($N102))</formula>
    </cfRule>
    <cfRule type="expression" dxfId="455" priority="21">
      <formula>AND($K102 &gt; 0, ISNUMBER($K102))</formula>
    </cfRule>
    <cfRule type="expression" dxfId="454" priority="22">
      <formula>AND($K102 &lt; 0, ISNUMBER($K102))</formula>
    </cfRule>
    <cfRule type="expression" dxfId="453" priority="23">
      <formula>AND($H102 &gt; 0, ISNUMBER($H102))</formula>
    </cfRule>
    <cfRule type="expression" dxfId="452" priority="24">
      <formula>AND($H102 &lt; 0, ISNUMBER($H102))</formula>
    </cfRule>
    <cfRule type="expression" dxfId="451" priority="25">
      <formula>AND($E102 &gt; 0, ISNUMBER($E102))</formula>
    </cfRule>
    <cfRule type="expression" dxfId="450" priority="26">
      <formula>AND($E102 &lt; 0, ISNUMBER($E102))</formula>
    </cfRule>
  </conditionalFormatting>
  <conditionalFormatting sqref="D100:F101 E112:F112">
    <cfRule type="expression" dxfId="449" priority="17">
      <formula>$E$112&gt;0</formula>
    </cfRule>
    <cfRule type="expression" dxfId="448" priority="18">
      <formula>$E$112&lt;0</formula>
    </cfRule>
  </conditionalFormatting>
  <conditionalFormatting sqref="G100:I101 H112:I112">
    <cfRule type="expression" dxfId="447" priority="15">
      <formula>$H$112&gt;0</formula>
    </cfRule>
    <cfRule type="expression" dxfId="446" priority="16">
      <formula>$H$112&lt;0</formula>
    </cfRule>
  </conditionalFormatting>
  <conditionalFormatting sqref="J100:L101 K112:L112">
    <cfRule type="expression" dxfId="445" priority="13">
      <formula>$K$112&gt;0</formula>
    </cfRule>
    <cfRule type="expression" dxfId="444" priority="14">
      <formula>$K$112&lt;0</formula>
    </cfRule>
  </conditionalFormatting>
  <conditionalFormatting sqref="M100:O101 N112:O112">
    <cfRule type="expression" dxfId="443" priority="11">
      <formula>$N$112&gt;0</formula>
    </cfRule>
    <cfRule type="expression" dxfId="442" priority="12">
      <formula>$N$112&lt;0</formula>
    </cfRule>
  </conditionalFormatting>
  <conditionalFormatting sqref="G2:I3">
    <cfRule type="expression" dxfId="44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4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3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3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3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3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3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3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3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3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C979-3F6D-4962-B540-F18FD4846775}">
  <sheetPr codeName="Sheet26"/>
  <dimension ref="A1:R112"/>
  <sheetViews>
    <sheetView topLeftCell="A89" zoomScaleNormal="100" workbookViewId="0">
      <selection activeCell="A94" activeCellId="2" sqref="A85:XFD88 A89:XFD92 A93:XFD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44287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326,483 KRW (10.88%)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212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470,162 KRW (15.67%)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116,215 KRW (3.87%)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388,903 KRW (12.96%)</v>
      </c>
      <c r="H9" s="273"/>
      <c r="I9" s="274"/>
      <c r="J9" s="1" t="s">
        <v>28</v>
      </c>
      <c r="K9" s="281" t="s">
        <v>217</v>
      </c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56,626 KRW (1.89%)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212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207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08" t="s">
        <v>67</v>
      </c>
      <c r="H16" s="209" t="s">
        <v>68</v>
      </c>
      <c r="I16" s="210" t="s">
        <v>70</v>
      </c>
      <c r="J16" s="4" t="s">
        <v>67</v>
      </c>
      <c r="K16" s="4" t="s">
        <v>68</v>
      </c>
      <c r="L16" s="211" t="s">
        <v>70</v>
      </c>
      <c r="M16" s="18" t="s">
        <v>67</v>
      </c>
      <c r="N16" s="4" t="s">
        <v>68</v>
      </c>
      <c r="O16" s="213" t="s">
        <v>70</v>
      </c>
      <c r="Q16" s="265"/>
      <c r="R16" s="266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63"/>
      <c r="R17" s="264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63"/>
      <c r="R18" s="264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63"/>
      <c r="R19" s="264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63"/>
      <c r="R20" s="264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3"/>
      <c r="R21" s="264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63"/>
      <c r="R22" s="264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3"/>
      <c r="R23" s="26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3"/>
      <c r="R24" s="26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5"/>
      <c r="R25" s="26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207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11" t="s">
        <v>70</v>
      </c>
      <c r="M33" s="18" t="s">
        <v>67</v>
      </c>
      <c r="N33" s="4" t="s">
        <v>68</v>
      </c>
      <c r="O33" s="213" t="s">
        <v>70</v>
      </c>
      <c r="Q33" s="237"/>
      <c r="R33" s="238"/>
    </row>
    <row r="34" spans="1:18" ht="17.25" customHeight="1">
      <c r="A34" s="9" t="s">
        <v>127</v>
      </c>
      <c r="B34" s="31">
        <v>87.5</v>
      </c>
      <c r="C34" s="22">
        <v>0.16666666669999999</v>
      </c>
      <c r="D34" s="89">
        <v>92.4</v>
      </c>
      <c r="E34" s="22">
        <f>IF(ISNUMBER(D34), (D34 - $B34) / $B34, "")</f>
        <v>5.6000000000000064E-2</v>
      </c>
      <c r="F34" s="43">
        <f>IF(ISNUMBER(D34), $B44 * E34, "")</f>
        <v>16800.000000000018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87.8</v>
      </c>
      <c r="K34" s="22">
        <f>IF(ISNUMBER(J34), (J34 - $B34) / $B34, "")</f>
        <v>3.4285714285713963E-3</v>
      </c>
      <c r="L34" s="43">
        <f>IF(ISNUMBER(J34), $B44 * K34, "")</f>
        <v>1028.5714285714189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35"/>
      <c r="R34" s="236"/>
    </row>
    <row r="35" spans="1:18" ht="17.25" customHeight="1">
      <c r="A35" s="11" t="s">
        <v>142</v>
      </c>
      <c r="B35" s="32">
        <v>7.29</v>
      </c>
      <c r="C35" s="5">
        <v>1.3736264000000001E-3</v>
      </c>
      <c r="D35" s="36">
        <v>8.77</v>
      </c>
      <c r="E35" s="5">
        <f t="shared" ref="E35:E43" si="14">IF(ISNUMBER(D35), (D35 - $B35) / $B35, "")</f>
        <v>0.2030178326474622</v>
      </c>
      <c r="F35" s="44">
        <f>IF(ISNUMBER(D35), $B44 * E35, "")</f>
        <v>60905.34979423866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8.44</v>
      </c>
      <c r="K35" s="5">
        <f t="shared" ref="K35:K43" si="16">IF(ISNUMBER(J35), (J35 - $B35) / $B35, "")</f>
        <v>0.15775034293552806</v>
      </c>
      <c r="L35" s="44">
        <f>IF(ISNUMBER(J35), $B44 * K35, "")</f>
        <v>47325.102880658415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35"/>
      <c r="R35" s="236"/>
    </row>
    <row r="36" spans="1:18" ht="17.25" customHeight="1">
      <c r="A36" s="11" t="s">
        <v>147</v>
      </c>
      <c r="B36" s="32">
        <v>53.5</v>
      </c>
      <c r="C36" s="5">
        <v>-8.5470085500000001E-2</v>
      </c>
      <c r="D36" s="36">
        <v>60.8</v>
      </c>
      <c r="E36" s="5">
        <f t="shared" si="14"/>
        <v>0.13644859813084106</v>
      </c>
      <c r="F36" s="44">
        <f>IF(ISNUMBER(D36), $B44 * E36, "")</f>
        <v>40934.579439252317</v>
      </c>
      <c r="G36" s="36"/>
      <c r="H36" s="5" t="str">
        <f t="shared" si="15"/>
        <v/>
      </c>
      <c r="I36" s="44" t="str">
        <f>IF(ISNUMBER(G36), $B44 * H36, "")</f>
        <v/>
      </c>
      <c r="J36" s="36">
        <v>58.4</v>
      </c>
      <c r="K36" s="5">
        <f t="shared" si="16"/>
        <v>9.1588785046728946E-2</v>
      </c>
      <c r="L36" s="44">
        <f>IF(ISNUMBER(J36), $B44 * K36, "")</f>
        <v>27476.635514018682</v>
      </c>
      <c r="M36" s="36"/>
      <c r="N36" s="5" t="str">
        <f t="shared" si="17"/>
        <v/>
      </c>
      <c r="O36" s="44" t="str">
        <f>IF(ISNUMBER(M36), $B44 * N36, "")</f>
        <v/>
      </c>
      <c r="Q36" s="235"/>
      <c r="R36" s="236"/>
    </row>
    <row r="37" spans="1:18" ht="17.25" customHeight="1">
      <c r="A37" s="11" t="s">
        <v>162</v>
      </c>
      <c r="B37" s="32">
        <v>35.700000000000003</v>
      </c>
      <c r="C37" s="5">
        <v>-0.1141439206</v>
      </c>
      <c r="D37" s="36">
        <v>39.299999999999997</v>
      </c>
      <c r="E37" s="5">
        <f t="shared" si="14"/>
        <v>0.10084033613445362</v>
      </c>
      <c r="F37" s="44">
        <f>IF(ISNUMBER(D37), $B44 * E37, "")</f>
        <v>30252.100840336087</v>
      </c>
      <c r="G37" s="36"/>
      <c r="H37" s="5" t="str">
        <f t="shared" si="15"/>
        <v/>
      </c>
      <c r="I37" s="44" t="str">
        <f>IF(ISNUMBER(G37), $B44 * H37, "")</f>
        <v/>
      </c>
      <c r="J37" s="36">
        <v>38.1</v>
      </c>
      <c r="K37" s="5">
        <f t="shared" si="16"/>
        <v>6.7226890756302476E-2</v>
      </c>
      <c r="L37" s="44">
        <f>IF(ISNUMBER(J37), $B44 * K37, "")</f>
        <v>20168.067226890744</v>
      </c>
      <c r="M37" s="36"/>
      <c r="N37" s="5" t="str">
        <f t="shared" si="17"/>
        <v/>
      </c>
      <c r="O37" s="44" t="str">
        <f>IF(ISNUMBER(M37), $B44 * N37, "")</f>
        <v/>
      </c>
      <c r="Q37" s="235"/>
      <c r="R37" s="236"/>
    </row>
    <row r="38" spans="1:18" ht="17.25" customHeight="1">
      <c r="A38" s="8" t="s">
        <v>132</v>
      </c>
      <c r="B38" s="33">
        <v>14.1</v>
      </c>
      <c r="C38" s="24">
        <v>-0.13496932519999999</v>
      </c>
      <c r="D38" s="37">
        <v>17.2</v>
      </c>
      <c r="E38" s="24">
        <f t="shared" si="14"/>
        <v>0.21985815602836878</v>
      </c>
      <c r="F38" s="44">
        <f>IF(ISNUMBER(D38), $B44 * E38, "")</f>
        <v>65957.446808510635</v>
      </c>
      <c r="G38" s="37"/>
      <c r="H38" s="24" t="str">
        <f t="shared" si="15"/>
        <v/>
      </c>
      <c r="I38" s="44" t="str">
        <f>IF(ISNUMBER(G38), $B44 * H38, "")</f>
        <v/>
      </c>
      <c r="J38" s="37">
        <v>16.100000000000001</v>
      </c>
      <c r="K38" s="24">
        <f t="shared" si="16"/>
        <v>0.1418439716312058</v>
      </c>
      <c r="L38" s="44">
        <f>IF(ISNUMBER(J38), $B44 * K38, "")</f>
        <v>42553.191489361736</v>
      </c>
      <c r="M38" s="37"/>
      <c r="N38" s="24" t="str">
        <f t="shared" si="17"/>
        <v/>
      </c>
      <c r="O38" s="44" t="str">
        <f>IF(ISNUMBER(M38), $B44 * N38, "")</f>
        <v/>
      </c>
      <c r="Q38" s="235"/>
      <c r="R38" s="236"/>
    </row>
    <row r="39" spans="1:18" ht="17.25" customHeight="1">
      <c r="A39" s="11" t="s">
        <v>154</v>
      </c>
      <c r="B39" s="32">
        <v>14.1</v>
      </c>
      <c r="C39" s="5">
        <v>-0.14024390240000001</v>
      </c>
      <c r="D39" s="36">
        <v>16.2</v>
      </c>
      <c r="E39" s="5">
        <f t="shared" si="14"/>
        <v>0.14893617021276592</v>
      </c>
      <c r="F39" s="48">
        <f>IF(ISNUMBER(D39), $B44 * E39, "")</f>
        <v>44680.851063829774</v>
      </c>
      <c r="G39" s="36"/>
      <c r="H39" s="5" t="str">
        <f t="shared" si="15"/>
        <v/>
      </c>
      <c r="I39" s="48" t="str">
        <f>IF(ISNUMBER(G39), $B44 * H39, "")</f>
        <v/>
      </c>
      <c r="J39" s="36">
        <v>15.8</v>
      </c>
      <c r="K39" s="5">
        <f t="shared" si="16"/>
        <v>0.1205673758865249</v>
      </c>
      <c r="L39" s="48">
        <f>IF(ISNUMBER(J39), $B44 * K39, "")</f>
        <v>36170.212765957469</v>
      </c>
      <c r="M39" s="36"/>
      <c r="N39" s="5" t="str">
        <f t="shared" si="17"/>
        <v/>
      </c>
      <c r="O39" s="48" t="str">
        <f>IF(ISNUMBER(M39), $B44 * N39, "")</f>
        <v/>
      </c>
      <c r="Q39" s="235"/>
      <c r="R39" s="236"/>
    </row>
    <row r="40" spans="1:18" ht="17.25" customHeight="1">
      <c r="A40" s="11" t="s">
        <v>102</v>
      </c>
      <c r="B40" s="32">
        <v>94.8</v>
      </c>
      <c r="C40" s="5">
        <v>-0.14594594590000001</v>
      </c>
      <c r="D40" s="36">
        <v>108</v>
      </c>
      <c r="E40" s="5">
        <f t="shared" si="14"/>
        <v>0.13924050632911394</v>
      </c>
      <c r="F40" s="44">
        <f>IF(ISNUMBER(D40), $B44 * E40, "")</f>
        <v>41772.151898734184</v>
      </c>
      <c r="G40" s="36"/>
      <c r="H40" s="5" t="str">
        <f t="shared" si="15"/>
        <v/>
      </c>
      <c r="I40" s="44" t="str">
        <f>IF(ISNUMBER(G40), $B44 * H40, "")</f>
        <v/>
      </c>
      <c r="J40" s="36">
        <v>105</v>
      </c>
      <c r="K40" s="5">
        <f t="shared" si="16"/>
        <v>0.10759493670886079</v>
      </c>
      <c r="L40" s="44">
        <f>IF(ISNUMBER(J40), $B44 * K40, "")</f>
        <v>32278.481012658238</v>
      </c>
      <c r="M40" s="36"/>
      <c r="N40" s="5" t="str">
        <f t="shared" si="17"/>
        <v/>
      </c>
      <c r="O40" s="44" t="str">
        <f>IF(ISNUMBER(M40), $B44 * N40, "")</f>
        <v/>
      </c>
      <c r="Q40" s="235"/>
      <c r="R40" s="236"/>
    </row>
    <row r="41" spans="1:18" ht="17.25" customHeight="1">
      <c r="A41" s="11" t="s">
        <v>112</v>
      </c>
      <c r="B41" s="32">
        <v>69.599999999999994</v>
      </c>
      <c r="C41" s="5">
        <v>-0.14601226989999999</v>
      </c>
      <c r="D41" s="36">
        <v>78.099999999999994</v>
      </c>
      <c r="E41" s="5">
        <f t="shared" si="14"/>
        <v>0.1221264367816092</v>
      </c>
      <c r="F41" s="44">
        <f>IF(ISNUMBER(D41), $B44 * E41, "")</f>
        <v>36637.931034482761</v>
      </c>
      <c r="G41" s="36"/>
      <c r="H41" s="5" t="str">
        <f t="shared" si="15"/>
        <v/>
      </c>
      <c r="I41" s="44" t="str">
        <f>IF(ISNUMBER(G41), $B44 * H41, "")</f>
        <v/>
      </c>
      <c r="J41" s="36">
        <v>74.7</v>
      </c>
      <c r="K41" s="5">
        <f t="shared" si="16"/>
        <v>7.327586206896565E-2</v>
      </c>
      <c r="L41" s="44">
        <f>IF(ISNUMBER(J41), $B44 * K41, "")</f>
        <v>21982.758620689696</v>
      </c>
      <c r="M41" s="36"/>
      <c r="N41" s="5" t="str">
        <f t="shared" si="17"/>
        <v/>
      </c>
      <c r="O41" s="44" t="str">
        <f>IF(ISNUMBER(M41), $B44 * N41, "")</f>
        <v/>
      </c>
      <c r="Q41" s="235"/>
      <c r="R41" s="236"/>
    </row>
    <row r="42" spans="1:18" ht="17.25" customHeight="1">
      <c r="A42" s="11" t="s">
        <v>100</v>
      </c>
      <c r="B42" s="32">
        <v>21</v>
      </c>
      <c r="C42" s="5">
        <v>-0.14634146340000001</v>
      </c>
      <c r="D42" s="36">
        <v>26.8</v>
      </c>
      <c r="E42" s="5">
        <f t="shared" si="14"/>
        <v>0.27619047619047621</v>
      </c>
      <c r="F42" s="44">
        <f>IF(ISNUMBER(D42), $B44 * E42, "")</f>
        <v>82857.14285714287</v>
      </c>
      <c r="G42" s="36"/>
      <c r="H42" s="5" t="str">
        <f t="shared" si="15"/>
        <v/>
      </c>
      <c r="I42" s="44" t="str">
        <f>IF(ISNUMBER(G42), $B44 * H42, "")</f>
        <v/>
      </c>
      <c r="J42" s="36">
        <v>25.2</v>
      </c>
      <c r="K42" s="5">
        <f t="shared" si="16"/>
        <v>0.19999999999999996</v>
      </c>
      <c r="L42" s="44">
        <f>IF(ISNUMBER(J42), $B44 * K42, "")</f>
        <v>59999.999999999985</v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7"/>
      <c r="R42" s="238"/>
    </row>
    <row r="43" spans="1:18" ht="17.25" customHeight="1" thickBot="1">
      <c r="A43" s="13" t="s">
        <v>95</v>
      </c>
      <c r="B43" s="34">
        <v>19.2</v>
      </c>
      <c r="C43" s="16">
        <v>-0.1466666667</v>
      </c>
      <c r="D43" s="38">
        <v>24.1</v>
      </c>
      <c r="E43" s="16">
        <f t="shared" si="14"/>
        <v>0.25520833333333348</v>
      </c>
      <c r="F43" s="45">
        <f>IF(ISNUMBER(D43), $B44 * E43, "")</f>
        <v>76562.500000000044</v>
      </c>
      <c r="G43" s="38"/>
      <c r="H43" s="16" t="str">
        <f t="shared" si="15"/>
        <v/>
      </c>
      <c r="I43" s="45" t="str">
        <f>IF(ISNUMBER(G43), $B44 * H43, "")</f>
        <v/>
      </c>
      <c r="J43" s="38">
        <v>21.6</v>
      </c>
      <c r="K43" s="16">
        <f t="shared" si="16"/>
        <v>0.12500000000000011</v>
      </c>
      <c r="L43" s="45">
        <f>IF(ISNUMBER(J43), $B44 * K43, "")</f>
        <v>37500.000000000036</v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7"/>
      <c r="R43" s="238"/>
    </row>
    <row r="44" spans="1:18" ht="17.25" customHeight="1" thickBot="1">
      <c r="A44" s="57" t="s">
        <v>32</v>
      </c>
      <c r="B44" s="241">
        <v>300000</v>
      </c>
      <c r="C44" s="242"/>
      <c r="D44" s="57" t="s">
        <v>82</v>
      </c>
      <c r="E44" s="46">
        <f>IF(COUNT(E34:E43), SUM(E34:E43) / COUNT(E34:E43), 0)</f>
        <v>0.16578668457884244</v>
      </c>
      <c r="F44" s="47">
        <f>SUM(F34:F43)</f>
        <v>497360.05373652739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0.1088276736462688</v>
      </c>
      <c r="L44" s="47">
        <f>SUM(L34:L43)</f>
        <v>326483.02093880647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207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11" t="s">
        <v>70</v>
      </c>
      <c r="M50" s="18" t="s">
        <v>67</v>
      </c>
      <c r="N50" s="4" t="s">
        <v>68</v>
      </c>
      <c r="O50" s="213" t="s">
        <v>70</v>
      </c>
      <c r="Q50" s="237"/>
      <c r="R50" s="238"/>
    </row>
    <row r="51" spans="1:18" ht="17.25" customHeight="1">
      <c r="A51" s="9" t="s">
        <v>144</v>
      </c>
      <c r="B51" s="31">
        <v>26.3</v>
      </c>
      <c r="C51" s="22">
        <v>-0.14886731389999999</v>
      </c>
      <c r="D51" s="89">
        <v>29.9</v>
      </c>
      <c r="E51" s="22">
        <f>IF(ISNUMBER(D51), (D51 - $B51) / $B51, "")</f>
        <v>0.13688212927756646</v>
      </c>
      <c r="F51" s="43">
        <f>IF(ISNUMBER(D51), $B61 * E51, "")</f>
        <v>41064.63878326994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28.9</v>
      </c>
      <c r="K51" s="22">
        <f>IF(ISNUMBER(J51), (J51 - $B51) / $B51, "")</f>
        <v>9.8859315589353527E-2</v>
      </c>
      <c r="L51" s="43">
        <f>IF(ISNUMBER(J51), $B61 * K51, "")</f>
        <v>29657.794676806057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35"/>
      <c r="R51" s="236"/>
    </row>
    <row r="52" spans="1:18" ht="17.25" customHeight="1">
      <c r="A52" s="11" t="s">
        <v>122</v>
      </c>
      <c r="B52" s="32">
        <v>41.3</v>
      </c>
      <c r="C52" s="5">
        <v>-0.15885947049999999</v>
      </c>
      <c r="D52" s="36">
        <v>53.7</v>
      </c>
      <c r="E52" s="5">
        <f t="shared" ref="E52:E60" si="18">IF(ISNUMBER(D52), (D52 - $B52) / $B52, "")</f>
        <v>0.30024213075060546</v>
      </c>
      <c r="F52" s="44">
        <f>IF(ISNUMBER(D52), $B61 * E52, "")</f>
        <v>90072.639225181643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53.1</v>
      </c>
      <c r="K52" s="5">
        <f t="shared" ref="K52:K60" si="20">IF(ISNUMBER(J52), (J52 - $B52) / $B52, "")</f>
        <v>0.28571428571428581</v>
      </c>
      <c r="L52" s="44">
        <f>IF(ISNUMBER(J52), $B61 * K52, "")</f>
        <v>85714.285714285739</v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35"/>
      <c r="R52" s="236"/>
    </row>
    <row r="53" spans="1:18" ht="17.25" customHeight="1">
      <c r="A53" s="11" t="s">
        <v>118</v>
      </c>
      <c r="B53" s="32">
        <v>14.2</v>
      </c>
      <c r="C53" s="5">
        <v>-0.15976331360000001</v>
      </c>
      <c r="D53" s="36">
        <v>17.100000000000001</v>
      </c>
      <c r="E53" s="5">
        <f t="shared" si="18"/>
        <v>0.20422535211267623</v>
      </c>
      <c r="F53" s="44">
        <f>IF(ISNUMBER(D53), $B61 * E53, "")</f>
        <v>61267.605633802872</v>
      </c>
      <c r="G53" s="36"/>
      <c r="H53" s="5" t="str">
        <f t="shared" si="19"/>
        <v/>
      </c>
      <c r="I53" s="44" t="str">
        <f>IF(ISNUMBER(G53), $B61 * H53, "")</f>
        <v/>
      </c>
      <c r="J53" s="36">
        <v>16.3</v>
      </c>
      <c r="K53" s="5">
        <f t="shared" si="20"/>
        <v>0.14788732394366208</v>
      </c>
      <c r="L53" s="44">
        <f>IF(ISNUMBER(J53), $B61 * K53, "")</f>
        <v>44366.197183098622</v>
      </c>
      <c r="M53" s="36"/>
      <c r="N53" s="5" t="str">
        <f t="shared" si="21"/>
        <v/>
      </c>
      <c r="O53" s="44" t="str">
        <f>IF(ISNUMBER(M53), $B61 * N53, "")</f>
        <v/>
      </c>
      <c r="Q53" s="235"/>
      <c r="R53" s="236"/>
    </row>
    <row r="54" spans="1:18" ht="17.25" customHeight="1">
      <c r="A54" s="11" t="s">
        <v>135</v>
      </c>
      <c r="B54" s="32">
        <v>15.1</v>
      </c>
      <c r="C54" s="5">
        <v>-0.16111111110000001</v>
      </c>
      <c r="D54" s="36">
        <v>17.5</v>
      </c>
      <c r="E54" s="5">
        <f t="shared" si="18"/>
        <v>0.15894039735099341</v>
      </c>
      <c r="F54" s="44">
        <f>IF(ISNUMBER(D54), $B61 * E54, "")</f>
        <v>47682.119205298026</v>
      </c>
      <c r="G54" s="36"/>
      <c r="H54" s="5" t="str">
        <f t="shared" si="19"/>
        <v/>
      </c>
      <c r="I54" s="44" t="str">
        <f>IF(ISNUMBER(G54), $B61 * H54, "")</f>
        <v/>
      </c>
      <c r="J54" s="36">
        <v>19.100000000000001</v>
      </c>
      <c r="K54" s="5">
        <f t="shared" si="20"/>
        <v>0.26490066225165576</v>
      </c>
      <c r="L54" s="44">
        <f>IF(ISNUMBER(J54), $B61 * K54, "")</f>
        <v>79470.198675496722</v>
      </c>
      <c r="M54" s="36"/>
      <c r="N54" s="5" t="str">
        <f t="shared" si="21"/>
        <v/>
      </c>
      <c r="O54" s="44" t="str">
        <f>IF(ISNUMBER(M54), $B61 * N54, "")</f>
        <v/>
      </c>
      <c r="Q54" s="235"/>
      <c r="R54" s="236"/>
    </row>
    <row r="55" spans="1:18" ht="17.25" customHeight="1">
      <c r="A55" s="8" t="s">
        <v>145</v>
      </c>
      <c r="B55" s="33">
        <v>51.4</v>
      </c>
      <c r="C55" s="24">
        <v>-0.16150081569999999</v>
      </c>
      <c r="D55" s="37">
        <v>60.6</v>
      </c>
      <c r="E55" s="24">
        <f t="shared" si="18"/>
        <v>0.17898832684824909</v>
      </c>
      <c r="F55" s="44">
        <f>IF(ISNUMBER(D55), $B61 * E55, "")</f>
        <v>53696.498054474723</v>
      </c>
      <c r="G55" s="37"/>
      <c r="H55" s="24" t="str">
        <f t="shared" si="19"/>
        <v/>
      </c>
      <c r="I55" s="44" t="str">
        <f>IF(ISNUMBER(G55), $B61 * H55, "")</f>
        <v/>
      </c>
      <c r="J55" s="37">
        <v>56.8</v>
      </c>
      <c r="K55" s="24">
        <f t="shared" si="20"/>
        <v>0.10505836575875484</v>
      </c>
      <c r="L55" s="44">
        <f>IF(ISNUMBER(J55), $B61 * K55, "")</f>
        <v>31517.50972762645</v>
      </c>
      <c r="M55" s="37"/>
      <c r="N55" s="24" t="str">
        <f t="shared" si="21"/>
        <v/>
      </c>
      <c r="O55" s="44" t="str">
        <f>IF(ISNUMBER(M55), $B61 * N55, "")</f>
        <v/>
      </c>
      <c r="Q55" s="235"/>
      <c r="R55" s="236"/>
    </row>
    <row r="56" spans="1:18" ht="17.25" customHeight="1">
      <c r="A56" s="11" t="s">
        <v>134</v>
      </c>
      <c r="B56" s="32">
        <v>15.5</v>
      </c>
      <c r="C56" s="5">
        <v>-0.16216216219999999</v>
      </c>
      <c r="D56" s="36">
        <v>18.2</v>
      </c>
      <c r="E56" s="5">
        <f t="shared" si="18"/>
        <v>0.17419354838709672</v>
      </c>
      <c r="F56" s="48">
        <f>IF(ISNUMBER(D56), $B61 * E56, "")</f>
        <v>52258.064516129016</v>
      </c>
      <c r="G56" s="36"/>
      <c r="H56" s="5" t="str">
        <f t="shared" si="19"/>
        <v/>
      </c>
      <c r="I56" s="48" t="str">
        <f>IF(ISNUMBER(G56), $B61 * H56, "")</f>
        <v/>
      </c>
      <c r="J56" s="36">
        <v>17.5</v>
      </c>
      <c r="K56" s="5">
        <f t="shared" si="20"/>
        <v>0.12903225806451613</v>
      </c>
      <c r="L56" s="48">
        <f>IF(ISNUMBER(J56), $B61 * K56, "")</f>
        <v>38709.677419354841</v>
      </c>
      <c r="M56" s="36"/>
      <c r="N56" s="5" t="str">
        <f t="shared" si="21"/>
        <v/>
      </c>
      <c r="O56" s="48" t="str">
        <f>IF(ISNUMBER(M56), $B61 * N56, "")</f>
        <v/>
      </c>
      <c r="Q56" s="235"/>
      <c r="R56" s="236"/>
    </row>
    <row r="57" spans="1:18" ht="17.25" customHeight="1">
      <c r="A57" s="11" t="s">
        <v>131</v>
      </c>
      <c r="B57" s="32">
        <v>18.899999999999999</v>
      </c>
      <c r="C57" s="5">
        <v>-0.1637168142</v>
      </c>
      <c r="D57" s="36">
        <v>23.3</v>
      </c>
      <c r="E57" s="5">
        <f t="shared" si="18"/>
        <v>0.23280423280423293</v>
      </c>
      <c r="F57" s="44">
        <f>IF(ISNUMBER(D57), $B61 * E57, "")</f>
        <v>69841.269841269881</v>
      </c>
      <c r="G57" s="36"/>
      <c r="H57" s="5" t="str">
        <f t="shared" si="19"/>
        <v/>
      </c>
      <c r="I57" s="44" t="str">
        <f>IF(ISNUMBER(G57), $B61 * H57, "")</f>
        <v/>
      </c>
      <c r="J57" s="36">
        <v>21.8</v>
      </c>
      <c r="K57" s="5">
        <f t="shared" si="20"/>
        <v>0.15343915343915357</v>
      </c>
      <c r="L57" s="44">
        <f>IF(ISNUMBER(J57), $B61 * K57, "")</f>
        <v>46031.746031746072</v>
      </c>
      <c r="M57" s="36"/>
      <c r="N57" s="5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 t="s">
        <v>123</v>
      </c>
      <c r="B58" s="32">
        <v>75.2</v>
      </c>
      <c r="C58" s="5">
        <v>-0.16537180909999999</v>
      </c>
      <c r="D58" s="36">
        <v>85.2</v>
      </c>
      <c r="E58" s="5">
        <f t="shared" si="18"/>
        <v>0.13297872340425532</v>
      </c>
      <c r="F58" s="44">
        <f>IF(ISNUMBER(D58), $B61 * E58, "")</f>
        <v>39893.617021276594</v>
      </c>
      <c r="G58" s="36"/>
      <c r="H58" s="5" t="str">
        <f t="shared" si="19"/>
        <v/>
      </c>
      <c r="I58" s="44" t="str">
        <f>IF(ISNUMBER(G58), $B61 * H58, "")</f>
        <v/>
      </c>
      <c r="J58" s="36">
        <v>82.2</v>
      </c>
      <c r="K58" s="5">
        <f t="shared" si="20"/>
        <v>9.3085106382978719E-2</v>
      </c>
      <c r="L58" s="44">
        <f>IF(ISNUMBER(J58), $B61 * K58, "")</f>
        <v>27925.531914893614</v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 t="s">
        <v>103</v>
      </c>
      <c r="B59" s="32">
        <v>61.3</v>
      </c>
      <c r="C59" s="5">
        <v>-0.1659863946</v>
      </c>
      <c r="D59" s="36">
        <v>67.3</v>
      </c>
      <c r="E59" s="5">
        <f t="shared" si="18"/>
        <v>9.7879282218597069E-2</v>
      </c>
      <c r="F59" s="44">
        <f>IF(ISNUMBER(D59), $B61 * E59, "")</f>
        <v>29363.784665579122</v>
      </c>
      <c r="G59" s="36"/>
      <c r="H59" s="5" t="str">
        <f t="shared" si="19"/>
        <v/>
      </c>
      <c r="I59" s="44" t="str">
        <f>IF(ISNUMBER(G59), $B61 * H59, "")</f>
        <v/>
      </c>
      <c r="J59" s="36">
        <v>65.2</v>
      </c>
      <c r="K59" s="5">
        <f t="shared" si="20"/>
        <v>6.3621533442088193E-2</v>
      </c>
      <c r="L59" s="44">
        <f>IF(ISNUMBER(J59), $B61 * K59, "")</f>
        <v>19086.460032626459</v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 t="s">
        <v>157</v>
      </c>
      <c r="B60" s="34">
        <v>16.399999999999999</v>
      </c>
      <c r="C60" s="16">
        <v>-0.1675126904</v>
      </c>
      <c r="D60" s="38">
        <v>21.1</v>
      </c>
      <c r="E60" s="16">
        <f t="shared" si="18"/>
        <v>0.28658536585365874</v>
      </c>
      <c r="F60" s="45">
        <f>IF(ISNUMBER(D60), $B61 * E60, "")</f>
        <v>85975.60975609762</v>
      </c>
      <c r="G60" s="38"/>
      <c r="H60" s="16" t="str">
        <f t="shared" si="19"/>
        <v/>
      </c>
      <c r="I60" s="45" t="str">
        <f>IF(ISNUMBER(G60), $B61 * H60, "")</f>
        <v/>
      </c>
      <c r="J60" s="38">
        <v>20.100000000000001</v>
      </c>
      <c r="K60" s="16">
        <f t="shared" si="20"/>
        <v>0.22560975609756118</v>
      </c>
      <c r="L60" s="45">
        <f>IF(ISNUMBER(J60), $B61 * K60, "")</f>
        <v>67682.926829268356</v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300000</v>
      </c>
      <c r="C61" s="242"/>
      <c r="D61" s="57" t="s">
        <v>82</v>
      </c>
      <c r="E61" s="46">
        <f>IF(COUNT(E51:E60), SUM(E51:E60) / COUNT(E51:E60), 0)</f>
        <v>0.19037194890079318</v>
      </c>
      <c r="F61" s="47">
        <f>SUM(F51:F60)</f>
        <v>571115.84670237952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0.15672077606840096</v>
      </c>
      <c r="L61" s="47">
        <f>SUM(L51:L60)</f>
        <v>470162.32820520294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207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11" t="s">
        <v>70</v>
      </c>
      <c r="M67" s="18" t="s">
        <v>67</v>
      </c>
      <c r="N67" s="4" t="s">
        <v>68</v>
      </c>
      <c r="O67" s="213" t="s">
        <v>70</v>
      </c>
      <c r="Q67" s="237"/>
      <c r="R67" s="238"/>
    </row>
    <row r="68" spans="1:18" ht="17.25" customHeight="1">
      <c r="A68" s="9" t="s">
        <v>139</v>
      </c>
      <c r="B68" s="31">
        <v>299</v>
      </c>
      <c r="C68" s="22">
        <v>3.1034482799999999E-2</v>
      </c>
      <c r="D68" s="89">
        <v>313</v>
      </c>
      <c r="E68" s="22">
        <f>IF(ISNUMBER(D68), (D68 - $B68) / $B68, "")</f>
        <v>4.6822742474916385E-2</v>
      </c>
      <c r="F68" s="43">
        <f>IF(ISNUMBER(D68), $B78 * E68, "")</f>
        <v>14046.822742474915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296</v>
      </c>
      <c r="K68" s="22">
        <f>IF(ISNUMBER(J68), (J68 - $B68) / $B68, "")</f>
        <v>-1.0033444816053512E-2</v>
      </c>
      <c r="L68" s="43">
        <f>IF(ISNUMBER(J68), $B78 * K68, "")</f>
        <v>-3010.0334448160534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35"/>
      <c r="R68" s="236"/>
    </row>
    <row r="69" spans="1:18" ht="17.25" customHeight="1">
      <c r="A69" s="11" t="s">
        <v>137</v>
      </c>
      <c r="B69" s="32">
        <v>155</v>
      </c>
      <c r="C69" s="5">
        <v>1.9736842099999999E-2</v>
      </c>
      <c r="D69" s="36">
        <v>162</v>
      </c>
      <c r="E69" s="5">
        <f t="shared" ref="E69:E77" si="22">IF(ISNUMBER(D69), (D69 - $B69) / $B69, "")</f>
        <v>4.5161290322580643E-2</v>
      </c>
      <c r="F69" s="44">
        <f>IF(ISNUMBER(D69), $B78 * E69, "")</f>
        <v>13548.387096774193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157</v>
      </c>
      <c r="K69" s="5">
        <f t="shared" ref="K69:K77" si="24">IF(ISNUMBER(J69), (J69 - $B69) / $B69, "")</f>
        <v>1.2903225806451613E-2</v>
      </c>
      <c r="L69" s="44">
        <f>IF(ISNUMBER(J69), $B78 * K69, "")</f>
        <v>3870.9677419354839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35"/>
      <c r="R69" s="236"/>
    </row>
    <row r="70" spans="1:18" ht="17.25" customHeight="1">
      <c r="A70" s="11" t="s">
        <v>129</v>
      </c>
      <c r="B70" s="32">
        <v>298</v>
      </c>
      <c r="C70" s="5">
        <v>0</v>
      </c>
      <c r="D70" s="36">
        <v>306</v>
      </c>
      <c r="E70" s="5">
        <f t="shared" si="22"/>
        <v>2.6845637583892617E-2</v>
      </c>
      <c r="F70" s="44">
        <f>IF(ISNUMBER(D70), $B78 * E70, "")</f>
        <v>8053.6912751677846</v>
      </c>
      <c r="G70" s="36"/>
      <c r="H70" s="5" t="str">
        <f t="shared" si="23"/>
        <v/>
      </c>
      <c r="I70" s="44" t="str">
        <f>IF(ISNUMBER(G70), $B78 * H70, "")</f>
        <v/>
      </c>
      <c r="J70" s="36">
        <v>304</v>
      </c>
      <c r="K70" s="5">
        <f t="shared" si="24"/>
        <v>2.0134228187919462E-2</v>
      </c>
      <c r="L70" s="44">
        <f>IF(ISNUMBER(J70), $B78 * K70, "")</f>
        <v>6040.2684563758385</v>
      </c>
      <c r="M70" s="36"/>
      <c r="N70" s="5" t="str">
        <f t="shared" si="25"/>
        <v/>
      </c>
      <c r="O70" s="44" t="str">
        <f>IF(ISNUMBER(M70), $B78 * N70, "")</f>
        <v/>
      </c>
      <c r="Q70" s="235"/>
      <c r="R70" s="236"/>
    </row>
    <row r="71" spans="1:18" ht="17.25" customHeight="1">
      <c r="A71" s="11" t="s">
        <v>117</v>
      </c>
      <c r="B71" s="32">
        <v>238</v>
      </c>
      <c r="C71" s="5">
        <v>-2.45901639E-2</v>
      </c>
      <c r="D71" s="36">
        <v>276</v>
      </c>
      <c r="E71" s="5">
        <f t="shared" si="22"/>
        <v>0.15966386554621848</v>
      </c>
      <c r="F71" s="44">
        <f>IF(ISNUMBER(D71), $B78 * E71, "")</f>
        <v>47899.159663865539</v>
      </c>
      <c r="G71" s="36"/>
      <c r="H71" s="5" t="str">
        <f t="shared" si="23"/>
        <v/>
      </c>
      <c r="I71" s="44" t="str">
        <f>IF(ISNUMBER(G71), $B78 * H71, "")</f>
        <v/>
      </c>
      <c r="J71" s="36">
        <v>268</v>
      </c>
      <c r="K71" s="5">
        <f t="shared" si="24"/>
        <v>0.12605042016806722</v>
      </c>
      <c r="L71" s="44">
        <f>IF(ISNUMBER(J71), $B78 * K71, "")</f>
        <v>37815.126050420164</v>
      </c>
      <c r="M71" s="36"/>
      <c r="N71" s="5" t="str">
        <f t="shared" si="25"/>
        <v/>
      </c>
      <c r="O71" s="44" t="str">
        <f>IF(ISNUMBER(M71), $B78 * N71, "")</f>
        <v/>
      </c>
      <c r="Q71" s="235"/>
      <c r="R71" s="236"/>
    </row>
    <row r="72" spans="1:18" ht="17.25" customHeight="1">
      <c r="A72" s="8" t="s">
        <v>125</v>
      </c>
      <c r="B72" s="33">
        <v>213</v>
      </c>
      <c r="C72" s="24">
        <v>-3.6199095000000001E-2</v>
      </c>
      <c r="D72" s="37">
        <v>232</v>
      </c>
      <c r="E72" s="24">
        <f t="shared" si="22"/>
        <v>8.9201877934272297E-2</v>
      </c>
      <c r="F72" s="44">
        <f>IF(ISNUMBER(D72), $B78 * E72, "")</f>
        <v>26760.563380281688</v>
      </c>
      <c r="G72" s="37"/>
      <c r="H72" s="24" t="str">
        <f t="shared" si="23"/>
        <v/>
      </c>
      <c r="I72" s="44" t="str">
        <f>IF(ISNUMBER(G72), $B78 * H72, "")</f>
        <v/>
      </c>
      <c r="J72" s="37">
        <v>225</v>
      </c>
      <c r="K72" s="24">
        <f t="shared" si="24"/>
        <v>5.6338028169014086E-2</v>
      </c>
      <c r="L72" s="44">
        <f>IF(ISNUMBER(J72), $B78 * K72, "")</f>
        <v>16901.408450704224</v>
      </c>
      <c r="M72" s="37"/>
      <c r="N72" s="24" t="str">
        <f t="shared" si="25"/>
        <v/>
      </c>
      <c r="O72" s="44" t="str">
        <f>IF(ISNUMBER(M72), $B78 * N72, "")</f>
        <v/>
      </c>
      <c r="Q72" s="235"/>
      <c r="R72" s="236"/>
    </row>
    <row r="73" spans="1:18" ht="17.25" customHeight="1">
      <c r="A73" s="11" t="s">
        <v>171</v>
      </c>
      <c r="B73" s="32">
        <v>491</v>
      </c>
      <c r="C73" s="5">
        <v>-5.0290135399999998E-2</v>
      </c>
      <c r="D73" s="36">
        <v>527</v>
      </c>
      <c r="E73" s="5">
        <f t="shared" si="22"/>
        <v>7.3319755600814662E-2</v>
      </c>
      <c r="F73" s="48">
        <f>IF(ISNUMBER(D73), $B78 * E73, "")</f>
        <v>21995.9266802444</v>
      </c>
      <c r="G73" s="36"/>
      <c r="H73" s="5" t="str">
        <f t="shared" si="23"/>
        <v/>
      </c>
      <c r="I73" s="48" t="str">
        <f>IF(ISNUMBER(G73), $B78 * H73, "")</f>
        <v/>
      </c>
      <c r="J73" s="36">
        <v>509</v>
      </c>
      <c r="K73" s="5">
        <f t="shared" si="24"/>
        <v>3.6659877800407331E-2</v>
      </c>
      <c r="L73" s="48">
        <f>IF(ISNUMBER(J73), $B78 * K73, "")</f>
        <v>10997.9633401222</v>
      </c>
      <c r="M73" s="36"/>
      <c r="N73" s="5" t="str">
        <f t="shared" si="25"/>
        <v/>
      </c>
      <c r="O73" s="48" t="str">
        <f>IF(ISNUMBER(M73), $B78 * N73, "")</f>
        <v/>
      </c>
      <c r="Q73" s="235"/>
      <c r="R73" s="236"/>
    </row>
    <row r="74" spans="1:18" ht="17.25" customHeight="1">
      <c r="A74" s="11" t="s">
        <v>126</v>
      </c>
      <c r="B74" s="32">
        <v>133</v>
      </c>
      <c r="C74" s="5">
        <v>-5.6737588700000001E-2</v>
      </c>
      <c r="D74" s="36">
        <v>136</v>
      </c>
      <c r="E74" s="5">
        <f t="shared" si="22"/>
        <v>2.2556390977443608E-2</v>
      </c>
      <c r="F74" s="44">
        <f>IF(ISNUMBER(D74), $B78 * E74, "")</f>
        <v>6766.9172932330821</v>
      </c>
      <c r="G74" s="36"/>
      <c r="H74" s="5" t="str">
        <f t="shared" si="23"/>
        <v/>
      </c>
      <c r="I74" s="44" t="str">
        <f>IF(ISNUMBER(G74), $B78 * H74, "")</f>
        <v/>
      </c>
      <c r="J74" s="36">
        <v>131</v>
      </c>
      <c r="K74" s="5">
        <f t="shared" si="24"/>
        <v>-1.5037593984962405E-2</v>
      </c>
      <c r="L74" s="44">
        <f>IF(ISNUMBER(J74), $B78 * K74, "")</f>
        <v>-4511.2781954887214</v>
      </c>
      <c r="M74" s="36"/>
      <c r="N74" s="5" t="str">
        <f t="shared" si="25"/>
        <v/>
      </c>
      <c r="O74" s="44" t="str">
        <f>IF(ISNUMBER(M74), $B78 * N74, "")</f>
        <v/>
      </c>
      <c r="Q74" s="235"/>
      <c r="R74" s="236"/>
    </row>
    <row r="75" spans="1:18" ht="17.25" customHeight="1">
      <c r="A75" s="11" t="s">
        <v>163</v>
      </c>
      <c r="B75" s="32">
        <v>119</v>
      </c>
      <c r="C75" s="5">
        <v>-6.2992125999999996E-2</v>
      </c>
      <c r="D75" s="36">
        <v>131</v>
      </c>
      <c r="E75" s="5">
        <f t="shared" si="22"/>
        <v>0.10084033613445378</v>
      </c>
      <c r="F75" s="44">
        <f>IF(ISNUMBER(D75), $B78 * E75, "")</f>
        <v>30252.100840336134</v>
      </c>
      <c r="G75" s="36"/>
      <c r="H75" s="5" t="str">
        <f t="shared" si="23"/>
        <v/>
      </c>
      <c r="I75" s="44" t="str">
        <f>IF(ISNUMBER(G75), $B78 * H75, "")</f>
        <v/>
      </c>
      <c r="J75" s="36">
        <v>131</v>
      </c>
      <c r="K75" s="5">
        <f t="shared" si="24"/>
        <v>0.10084033613445378</v>
      </c>
      <c r="L75" s="44">
        <f>IF(ISNUMBER(J75), $B78 * K75, "")</f>
        <v>30252.100840336134</v>
      </c>
      <c r="M75" s="36"/>
      <c r="N75" s="5" t="str">
        <f t="shared" si="25"/>
        <v/>
      </c>
      <c r="O75" s="44" t="str">
        <f>IF(ISNUMBER(M75), $B78 * N75, "")</f>
        <v/>
      </c>
      <c r="Q75" s="235"/>
      <c r="R75" s="236"/>
    </row>
    <row r="76" spans="1:18" ht="17.25" customHeight="1">
      <c r="A76" s="11" t="s">
        <v>174</v>
      </c>
      <c r="B76" s="32">
        <v>322</v>
      </c>
      <c r="C76" s="5">
        <v>-7.2046109499999997E-2</v>
      </c>
      <c r="D76" s="36">
        <v>335</v>
      </c>
      <c r="E76" s="5">
        <f t="shared" si="22"/>
        <v>4.0372670807453416E-2</v>
      </c>
      <c r="F76" s="44">
        <f>IF(ISNUMBER(D76), $B78 * E76, "")</f>
        <v>12111.801242236024</v>
      </c>
      <c r="G76" s="36"/>
      <c r="H76" s="5" t="str">
        <f t="shared" si="23"/>
        <v/>
      </c>
      <c r="I76" s="44" t="str">
        <f>IF(ISNUMBER(G76), $B78 * H76, "")</f>
        <v/>
      </c>
      <c r="J76" s="36">
        <v>330</v>
      </c>
      <c r="K76" s="5">
        <f t="shared" si="24"/>
        <v>2.4844720496894408E-2</v>
      </c>
      <c r="L76" s="44">
        <f>IF(ISNUMBER(J76), $B78 * K76, "")</f>
        <v>7453.4161490683227</v>
      </c>
      <c r="M76" s="36"/>
      <c r="N76" s="5" t="str">
        <f t="shared" si="25"/>
        <v/>
      </c>
      <c r="O76" s="44" t="str">
        <f>IF(ISNUMBER(M76), $B78 * N76, "")</f>
        <v/>
      </c>
      <c r="Q76" s="237"/>
      <c r="R76" s="238"/>
    </row>
    <row r="77" spans="1:18" ht="17.25" customHeight="1" thickBot="1">
      <c r="A77" s="13" t="s">
        <v>149</v>
      </c>
      <c r="B77" s="34">
        <v>173</v>
      </c>
      <c r="C77" s="16">
        <v>-7.4866310199999994E-2</v>
      </c>
      <c r="D77" s="38">
        <v>185</v>
      </c>
      <c r="E77" s="16">
        <f t="shared" si="22"/>
        <v>6.9364161849710976E-2</v>
      </c>
      <c r="F77" s="45">
        <f>IF(ISNUMBER(D77), $B78 * E77, "")</f>
        <v>20809.248554913294</v>
      </c>
      <c r="G77" s="38"/>
      <c r="H77" s="16" t="str">
        <f t="shared" si="23"/>
        <v/>
      </c>
      <c r="I77" s="45" t="str">
        <f>IF(ISNUMBER(G77), $B78 * H77, "")</f>
        <v/>
      </c>
      <c r="J77" s="38">
        <v>179</v>
      </c>
      <c r="K77" s="16">
        <f t="shared" si="24"/>
        <v>3.4682080924855488E-2</v>
      </c>
      <c r="L77" s="45">
        <f>IF(ISNUMBER(J77), $B78 * K77, "")</f>
        <v>10404.624277456647</v>
      </c>
      <c r="M77" s="38"/>
      <c r="N77" s="16" t="str">
        <f t="shared" si="25"/>
        <v/>
      </c>
      <c r="O77" s="45" t="str">
        <f>IF(ISNUMBER(M77), $B78 * N77, "")</f>
        <v/>
      </c>
      <c r="Q77" s="237"/>
      <c r="R77" s="238"/>
    </row>
    <row r="78" spans="1:18" ht="17.25" customHeight="1" thickBot="1">
      <c r="A78" s="57" t="s">
        <v>32</v>
      </c>
      <c r="B78" s="241">
        <v>300000</v>
      </c>
      <c r="C78" s="242"/>
      <c r="D78" s="57" t="s">
        <v>82</v>
      </c>
      <c r="E78" s="46">
        <f>IF(COUNT(E68:E77), SUM(E68:E77) / COUNT(E68:E77), 0)</f>
        <v>6.7414872923175689E-2</v>
      </c>
      <c r="F78" s="47">
        <f>SUM(F68:F77)</f>
        <v>202244.61876952706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3.8738187888704749E-2</v>
      </c>
      <c r="L78" s="47">
        <f>SUM(L68:L77)</f>
        <v>116214.56366611423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207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11" t="s">
        <v>70</v>
      </c>
      <c r="M84" s="18" t="s">
        <v>67</v>
      </c>
      <c r="N84" s="4" t="s">
        <v>68</v>
      </c>
      <c r="O84" s="213" t="s">
        <v>70</v>
      </c>
      <c r="Q84" s="237"/>
      <c r="R84" s="238"/>
    </row>
    <row r="85" spans="1:18" ht="17.25" customHeight="1">
      <c r="A85" s="9" t="s">
        <v>115</v>
      </c>
      <c r="B85" s="31">
        <v>185</v>
      </c>
      <c r="C85" s="22">
        <v>-7.4999999999999997E-2</v>
      </c>
      <c r="D85" s="89">
        <v>206</v>
      </c>
      <c r="E85" s="22">
        <f>IF(ISNUMBER(D85), (D85 - $B85) / $B85, "")</f>
        <v>0.11351351351351352</v>
      </c>
      <c r="F85" s="43">
        <f>IF(ISNUMBER(D85), $B95 * E85, "")</f>
        <v>34054.054054054053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207</v>
      </c>
      <c r="K85" s="22">
        <f>IF(ISNUMBER(J85), (J85 - $B85) / $B85, "")</f>
        <v>0.11891891891891893</v>
      </c>
      <c r="L85" s="43">
        <f>IF(ISNUMBER(J85), $B95 * K85, "")</f>
        <v>35675.67567567568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35"/>
      <c r="R85" s="236"/>
    </row>
    <row r="86" spans="1:18" ht="17.25" customHeight="1">
      <c r="A86" s="11" t="s">
        <v>156</v>
      </c>
      <c r="B86" s="32">
        <v>492</v>
      </c>
      <c r="C86" s="5">
        <v>-8.7198515800000001E-2</v>
      </c>
      <c r="D86" s="36">
        <v>544</v>
      </c>
      <c r="E86" s="5">
        <f t="shared" ref="E86:E94" si="26">IF(ISNUMBER(D86), (D86 - $B86) / $B86, "")</f>
        <v>0.10569105691056911</v>
      </c>
      <c r="F86" s="44">
        <f>IF(ISNUMBER(D86), $B95 * E86, "")</f>
        <v>31707.317073170732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523</v>
      </c>
      <c r="K86" s="5">
        <f t="shared" ref="K86:K94" si="28">IF(ISNUMBER(J86), (J86 - $B86) / $B86, "")</f>
        <v>6.3008130081300809E-2</v>
      </c>
      <c r="L86" s="44">
        <f>IF(ISNUMBER(J86), $B95 * K86, "")</f>
        <v>18902.439024390242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35"/>
      <c r="R86" s="236"/>
    </row>
    <row r="87" spans="1:18" ht="17.25" customHeight="1">
      <c r="A87" s="11" t="s">
        <v>116</v>
      </c>
      <c r="B87" s="32">
        <v>114</v>
      </c>
      <c r="C87" s="5">
        <v>-9.5238095199999998E-2</v>
      </c>
      <c r="D87" s="36">
        <v>127</v>
      </c>
      <c r="E87" s="5">
        <f t="shared" si="26"/>
        <v>0.11403508771929824</v>
      </c>
      <c r="F87" s="44">
        <f>IF(ISNUMBER(D87), $B95 * E87, "")</f>
        <v>34210.526315789473</v>
      </c>
      <c r="G87" s="36"/>
      <c r="H87" s="5" t="str">
        <f t="shared" si="27"/>
        <v/>
      </c>
      <c r="I87" s="44" t="str">
        <f>IF(ISNUMBER(G87), $B95 * H87, "")</f>
        <v/>
      </c>
      <c r="J87" s="36">
        <v>130</v>
      </c>
      <c r="K87" s="5">
        <f t="shared" si="28"/>
        <v>0.14035087719298245</v>
      </c>
      <c r="L87" s="44">
        <f>IF(ISNUMBER(J87), $B95 * K87, "")</f>
        <v>42105.263157894733</v>
      </c>
      <c r="M87" s="36"/>
      <c r="N87" s="5" t="str">
        <f t="shared" si="29"/>
        <v/>
      </c>
      <c r="O87" s="44" t="str">
        <f>IF(ISNUMBER(M87), $B95 * N87, "")</f>
        <v/>
      </c>
      <c r="Q87" s="235"/>
      <c r="R87" s="236"/>
    </row>
    <row r="88" spans="1:18" ht="17.25" customHeight="1">
      <c r="A88" s="11" t="s">
        <v>120</v>
      </c>
      <c r="B88" s="32">
        <v>488</v>
      </c>
      <c r="C88" s="5">
        <v>-9.9630996299999997E-2</v>
      </c>
      <c r="D88" s="36">
        <v>531</v>
      </c>
      <c r="E88" s="5">
        <f t="shared" si="26"/>
        <v>8.8114754098360656E-2</v>
      </c>
      <c r="F88" s="44">
        <f>IF(ISNUMBER(D88), $B95 * E88, "")</f>
        <v>26434.426229508197</v>
      </c>
      <c r="G88" s="36"/>
      <c r="H88" s="5" t="str">
        <f t="shared" si="27"/>
        <v/>
      </c>
      <c r="I88" s="44" t="str">
        <f>IF(ISNUMBER(G88), $B95 * H88, "")</f>
        <v/>
      </c>
      <c r="J88" s="36">
        <v>517</v>
      </c>
      <c r="K88" s="5">
        <f t="shared" si="28"/>
        <v>5.9426229508196718E-2</v>
      </c>
      <c r="L88" s="44">
        <f>IF(ISNUMBER(J88), $B95 * K88, "")</f>
        <v>17827.868852459014</v>
      </c>
      <c r="M88" s="36"/>
      <c r="N88" s="5" t="str">
        <f t="shared" si="29"/>
        <v/>
      </c>
      <c r="O88" s="44" t="str">
        <f>IF(ISNUMBER(M88), $B95 * N88, "")</f>
        <v/>
      </c>
      <c r="Q88" s="235"/>
      <c r="R88" s="236"/>
    </row>
    <row r="89" spans="1:18" ht="17.25" customHeight="1">
      <c r="A89" s="8" t="s">
        <v>96</v>
      </c>
      <c r="B89" s="33">
        <v>453</v>
      </c>
      <c r="C89" s="24">
        <v>-0.104743083</v>
      </c>
      <c r="D89" s="37">
        <v>500</v>
      </c>
      <c r="E89" s="24">
        <f t="shared" si="26"/>
        <v>0.10375275938189846</v>
      </c>
      <c r="F89" s="44">
        <f>IF(ISNUMBER(D89), $B95 * E89, "")</f>
        <v>31125.827814569537</v>
      </c>
      <c r="G89" s="37"/>
      <c r="H89" s="24" t="str">
        <f t="shared" si="27"/>
        <v/>
      </c>
      <c r="I89" s="44" t="str">
        <f>IF(ISNUMBER(G89), $B95 * H89, "")</f>
        <v/>
      </c>
      <c r="J89" s="37">
        <v>496</v>
      </c>
      <c r="K89" s="24">
        <f t="shared" si="28"/>
        <v>9.4922737306843266E-2</v>
      </c>
      <c r="L89" s="44">
        <f>IF(ISNUMBER(J89), $B95 * K89, "")</f>
        <v>28476.821192052979</v>
      </c>
      <c r="M89" s="37"/>
      <c r="N89" s="24" t="str">
        <f t="shared" si="29"/>
        <v/>
      </c>
      <c r="O89" s="44" t="str">
        <f>IF(ISNUMBER(M89), $B95 * N89, "")</f>
        <v/>
      </c>
      <c r="Q89" s="235"/>
      <c r="R89" s="236"/>
    </row>
    <row r="90" spans="1:18" ht="17.25" customHeight="1">
      <c r="A90" s="11" t="s">
        <v>130</v>
      </c>
      <c r="B90" s="32">
        <v>179</v>
      </c>
      <c r="C90" s="5">
        <v>-0.105</v>
      </c>
      <c r="D90" s="36">
        <v>187</v>
      </c>
      <c r="E90" s="5">
        <f t="shared" si="26"/>
        <v>4.4692737430167599E-2</v>
      </c>
      <c r="F90" s="48">
        <f>IF(ISNUMBER(D90), $B95 * E90, "")</f>
        <v>13407.82122905028</v>
      </c>
      <c r="G90" s="36"/>
      <c r="H90" s="5" t="str">
        <f t="shared" si="27"/>
        <v/>
      </c>
      <c r="I90" s="48" t="str">
        <f>IF(ISNUMBER(G90), $B95 * H90, "")</f>
        <v/>
      </c>
      <c r="J90" s="36">
        <v>187</v>
      </c>
      <c r="K90" s="5">
        <f t="shared" si="28"/>
        <v>4.4692737430167599E-2</v>
      </c>
      <c r="L90" s="48">
        <f>IF(ISNUMBER(J90), $B95 * K90, "")</f>
        <v>13407.82122905028</v>
      </c>
      <c r="M90" s="36"/>
      <c r="N90" s="5" t="str">
        <f t="shared" si="29"/>
        <v/>
      </c>
      <c r="O90" s="48" t="str">
        <f>IF(ISNUMBER(M90), $B95 * N90, "")</f>
        <v/>
      </c>
      <c r="Q90" s="235"/>
      <c r="R90" s="236"/>
    </row>
    <row r="91" spans="1:18" ht="17.25" customHeight="1">
      <c r="A91" s="11" t="s">
        <v>143</v>
      </c>
      <c r="B91" s="32">
        <v>363</v>
      </c>
      <c r="C91" s="5">
        <v>-0.1081081081</v>
      </c>
      <c r="D91" s="36">
        <v>411</v>
      </c>
      <c r="E91" s="5">
        <f t="shared" si="26"/>
        <v>0.13223140495867769</v>
      </c>
      <c r="F91" s="44">
        <f>IF(ISNUMBER(D91), $B95 * E91, "")</f>
        <v>39669.421487603307</v>
      </c>
      <c r="G91" s="36"/>
      <c r="H91" s="5" t="str">
        <f t="shared" si="27"/>
        <v/>
      </c>
      <c r="I91" s="44" t="str">
        <f>IF(ISNUMBER(G91), $B95 * H91, "")</f>
        <v/>
      </c>
      <c r="J91" s="36">
        <v>397</v>
      </c>
      <c r="K91" s="5">
        <f t="shared" si="28"/>
        <v>9.366391184573003E-2</v>
      </c>
      <c r="L91" s="44">
        <f>IF(ISNUMBER(J91), $B95 * K91, "")</f>
        <v>28099.173553719011</v>
      </c>
      <c r="M91" s="36"/>
      <c r="N91" s="5" t="str">
        <f t="shared" si="29"/>
        <v/>
      </c>
      <c r="O91" s="44" t="str">
        <f>IF(ISNUMBER(M91), $B95 * N91, "")</f>
        <v/>
      </c>
      <c r="Q91" s="235"/>
      <c r="R91" s="236"/>
    </row>
    <row r="92" spans="1:18" ht="17.25" customHeight="1">
      <c r="A92" s="11" t="s">
        <v>94</v>
      </c>
      <c r="B92" s="32">
        <v>266</v>
      </c>
      <c r="C92" s="5">
        <v>-0.1162790698</v>
      </c>
      <c r="D92" s="36">
        <v>294</v>
      </c>
      <c r="E92" s="5">
        <f t="shared" si="26"/>
        <v>0.10526315789473684</v>
      </c>
      <c r="F92" s="44">
        <f>IF(ISNUMBER(D92), $B95 * E92, "")</f>
        <v>31578.94736842105</v>
      </c>
      <c r="G92" s="36"/>
      <c r="H92" s="5" t="str">
        <f t="shared" si="27"/>
        <v/>
      </c>
      <c r="I92" s="44" t="str">
        <f>IF(ISNUMBER(G92), $B95 * H92, "")</f>
        <v/>
      </c>
      <c r="J92" s="36">
        <v>330</v>
      </c>
      <c r="K92" s="5">
        <f t="shared" si="28"/>
        <v>0.24060150375939848</v>
      </c>
      <c r="L92" s="44">
        <f>IF(ISNUMBER(J92), $B95 * K92, "")</f>
        <v>72180.451127819542</v>
      </c>
      <c r="M92" s="36"/>
      <c r="N92" s="5" t="str">
        <f t="shared" si="29"/>
        <v/>
      </c>
      <c r="O92" s="44" t="str">
        <f>IF(ISNUMBER(M92), $B95 * N92, "")</f>
        <v/>
      </c>
      <c r="Q92" s="235"/>
      <c r="R92" s="236"/>
    </row>
    <row r="93" spans="1:18" ht="17.25" customHeight="1">
      <c r="A93" s="11" t="s">
        <v>99</v>
      </c>
      <c r="B93" s="32">
        <v>141</v>
      </c>
      <c r="C93" s="5">
        <v>-0.1242236025</v>
      </c>
      <c r="D93" s="36">
        <v>168</v>
      </c>
      <c r="E93" s="5">
        <f t="shared" si="26"/>
        <v>0.19148936170212766</v>
      </c>
      <c r="F93" s="44">
        <f>IF(ISNUMBER(D93), $B95 * E93, "")</f>
        <v>57446.808510638301</v>
      </c>
      <c r="G93" s="36"/>
      <c r="H93" s="5" t="str">
        <f t="shared" si="27"/>
        <v/>
      </c>
      <c r="I93" s="44" t="str">
        <f>IF(ISNUMBER(G93), $B95 * H93, "")</f>
        <v/>
      </c>
      <c r="J93" s="36">
        <v>156</v>
      </c>
      <c r="K93" s="5">
        <f t="shared" si="28"/>
        <v>0.10638297872340426</v>
      </c>
      <c r="L93" s="44">
        <f>IF(ISNUMBER(J93), $B95 * K93, "")</f>
        <v>31914.893617021276</v>
      </c>
      <c r="M93" s="36"/>
      <c r="N93" s="5" t="str">
        <f t="shared" si="29"/>
        <v/>
      </c>
      <c r="O93" s="44" t="str">
        <f>IF(ISNUMBER(M93), $B95 * N93, "")</f>
        <v/>
      </c>
      <c r="Q93" s="237"/>
      <c r="R93" s="238"/>
    </row>
    <row r="94" spans="1:18" ht="17.25" customHeight="1" thickBot="1">
      <c r="A94" s="13" t="s">
        <v>160</v>
      </c>
      <c r="B94" s="34">
        <v>320</v>
      </c>
      <c r="C94" s="16">
        <v>-0.12568306009999999</v>
      </c>
      <c r="D94" s="38">
        <v>378</v>
      </c>
      <c r="E94" s="16">
        <f t="shared" si="26"/>
        <v>0.18124999999999999</v>
      </c>
      <c r="F94" s="45">
        <f>IF(ISNUMBER(D94), $B95 * E94, "")</f>
        <v>54375</v>
      </c>
      <c r="G94" s="38"/>
      <c r="H94" s="16" t="str">
        <f t="shared" si="27"/>
        <v/>
      </c>
      <c r="I94" s="45" t="str">
        <f>IF(ISNUMBER(G94), $B95 * H94, "")</f>
        <v/>
      </c>
      <c r="J94" s="38">
        <v>427</v>
      </c>
      <c r="K94" s="16">
        <f t="shared" si="28"/>
        <v>0.33437499999999998</v>
      </c>
      <c r="L94" s="45">
        <f>IF(ISNUMBER(J94), $B95 * K94, "")</f>
        <v>100312.5</v>
      </c>
      <c r="M94" s="38"/>
      <c r="N94" s="16" t="str">
        <f t="shared" si="29"/>
        <v/>
      </c>
      <c r="O94" s="45" t="str">
        <f>IF(ISNUMBER(M94), $B95 * N94, "")</f>
        <v/>
      </c>
      <c r="Q94" s="237"/>
      <c r="R94" s="238"/>
    </row>
    <row r="95" spans="1:18" ht="17.25" customHeight="1" thickBot="1">
      <c r="A95" s="57" t="s">
        <v>32</v>
      </c>
      <c r="B95" s="241">
        <v>300000</v>
      </c>
      <c r="C95" s="242"/>
      <c r="D95" s="57" t="s">
        <v>82</v>
      </c>
      <c r="E95" s="46">
        <f>IF(COUNT(E85:E94), SUM(E85:E94) / COUNT(E85:E94), 0)</f>
        <v>0.11800338336093497</v>
      </c>
      <c r="F95" s="47">
        <f>SUM(F85:F94)</f>
        <v>354010.1500828049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0.12963430247669425</v>
      </c>
      <c r="L95" s="47">
        <f>SUM(L85:L94)</f>
        <v>388902.90743008279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207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11" t="s">
        <v>70</v>
      </c>
      <c r="M101" s="18" t="s">
        <v>67</v>
      </c>
      <c r="N101" s="4" t="s">
        <v>68</v>
      </c>
      <c r="O101" s="213" t="s">
        <v>70</v>
      </c>
      <c r="Q101" s="237"/>
      <c r="R101" s="238"/>
    </row>
    <row r="102" spans="1:18" ht="17.25" customHeight="1">
      <c r="A102" s="9" t="s">
        <v>164</v>
      </c>
      <c r="B102" s="31">
        <v>99960</v>
      </c>
      <c r="C102" s="22">
        <v>0.17530864199999999</v>
      </c>
      <c r="D102" s="89">
        <v>102300</v>
      </c>
      <c r="E102" s="22">
        <f>IF(ISNUMBER(D102), (D102 - $B102) / $B102, "")</f>
        <v>2.34093637454982E-2</v>
      </c>
      <c r="F102" s="43">
        <f>IF(ISNUMBER(D102), $B112 * E102, "")</f>
        <v>7022.8091236494602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99350</v>
      </c>
      <c r="K102" s="22">
        <f>IF(ISNUMBER(J102), (J102 - $B102) / $B102, "")</f>
        <v>-6.1024409763905559E-3</v>
      </c>
      <c r="L102" s="43">
        <f>IF(ISNUMBER(J102), $B112 * K102, "")</f>
        <v>-1830.7322929171667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35"/>
      <c r="R102" s="236"/>
    </row>
    <row r="103" spans="1:18" ht="17.25" customHeight="1">
      <c r="A103" s="11" t="s">
        <v>127</v>
      </c>
      <c r="B103" s="32">
        <v>87.5</v>
      </c>
      <c r="C103" s="5">
        <v>0.16666666669999999</v>
      </c>
      <c r="D103" s="36">
        <v>92.4</v>
      </c>
      <c r="E103" s="5">
        <f t="shared" ref="E103:E111" si="30">IF(ISNUMBER(D103), (D103 - $B103) / $B103, "")</f>
        <v>5.6000000000000064E-2</v>
      </c>
      <c r="F103" s="44">
        <f>IF(ISNUMBER(D103), $B112 * E103, "")</f>
        <v>16800.000000000018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87.8</v>
      </c>
      <c r="K103" s="5">
        <f t="shared" ref="K103:K111" si="32">IF(ISNUMBER(J103), (J103 - $B103) / $B103, "")</f>
        <v>3.4285714285713963E-3</v>
      </c>
      <c r="L103" s="44">
        <f>IF(ISNUMBER(J103), $B112 * K103, "")</f>
        <v>1028.5714285714189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35"/>
      <c r="R103" s="236"/>
    </row>
    <row r="104" spans="1:18" ht="17.25" customHeight="1">
      <c r="A104" s="11" t="s">
        <v>175</v>
      </c>
      <c r="B104" s="32">
        <v>15930</v>
      </c>
      <c r="C104" s="5">
        <v>8.7372013700000001E-2</v>
      </c>
      <c r="D104" s="36">
        <v>16710</v>
      </c>
      <c r="E104" s="5">
        <f t="shared" si="30"/>
        <v>4.8964218455743877E-2</v>
      </c>
      <c r="F104" s="44">
        <f>IF(ISNUMBER(D104), $B112 * E104, "")</f>
        <v>14689.265536723164</v>
      </c>
      <c r="G104" s="36"/>
      <c r="H104" s="5" t="str">
        <f t="shared" si="31"/>
        <v/>
      </c>
      <c r="I104" s="44" t="str">
        <f>IF(ISNUMBER(G104), $B112 * H104, "")</f>
        <v/>
      </c>
      <c r="J104" s="36">
        <v>16240</v>
      </c>
      <c r="K104" s="5">
        <f t="shared" si="32"/>
        <v>1.9460138104205899E-2</v>
      </c>
      <c r="L104" s="44">
        <f>IF(ISNUMBER(J104), $B112 * K104, "")</f>
        <v>5838.0414312617695</v>
      </c>
      <c r="M104" s="36"/>
      <c r="N104" s="5" t="str">
        <f t="shared" si="33"/>
        <v/>
      </c>
      <c r="O104" s="44" t="str">
        <f>IF(ISNUMBER(M104), $B112 * N104, "")</f>
        <v/>
      </c>
      <c r="Q104" s="235"/>
      <c r="R104" s="236"/>
    </row>
    <row r="105" spans="1:18" ht="17.25" customHeight="1">
      <c r="A105" s="11" t="s">
        <v>105</v>
      </c>
      <c r="B105" s="32">
        <v>39090</v>
      </c>
      <c r="C105" s="5">
        <v>5.5915721199999997E-2</v>
      </c>
      <c r="D105" s="36">
        <v>40290</v>
      </c>
      <c r="E105" s="5">
        <f t="shared" si="30"/>
        <v>3.0698388334612432E-2</v>
      </c>
      <c r="F105" s="44">
        <f>IF(ISNUMBER(D105), $B112 * E105, "")</f>
        <v>9209.5165003837301</v>
      </c>
      <c r="G105" s="36"/>
      <c r="H105" s="5" t="str">
        <f t="shared" si="31"/>
        <v/>
      </c>
      <c r="I105" s="44" t="str">
        <f>IF(ISNUMBER(G105), $B112 * H105, "")</f>
        <v/>
      </c>
      <c r="J105" s="36">
        <v>38500</v>
      </c>
      <c r="K105" s="5">
        <f t="shared" si="32"/>
        <v>-1.5093374264517779E-2</v>
      </c>
      <c r="L105" s="44">
        <f>IF(ISNUMBER(J105), $B112 * K105, "")</f>
        <v>-4528.0122793553337</v>
      </c>
      <c r="M105" s="36"/>
      <c r="N105" s="5" t="str">
        <f t="shared" si="33"/>
        <v/>
      </c>
      <c r="O105" s="44" t="str">
        <f>IF(ISNUMBER(M105), $B112 * N105, "")</f>
        <v/>
      </c>
      <c r="Q105" s="235"/>
      <c r="R105" s="236"/>
    </row>
    <row r="106" spans="1:18" ht="17.25" customHeight="1">
      <c r="A106" s="8" t="s">
        <v>139</v>
      </c>
      <c r="B106" s="33">
        <v>299</v>
      </c>
      <c r="C106" s="24">
        <v>3.1034482799999999E-2</v>
      </c>
      <c r="D106" s="37">
        <v>313</v>
      </c>
      <c r="E106" s="24">
        <f t="shared" si="30"/>
        <v>4.6822742474916385E-2</v>
      </c>
      <c r="F106" s="44">
        <f>IF(ISNUMBER(D106), $B112 * E106, "")</f>
        <v>14046.822742474915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296</v>
      </c>
      <c r="K106" s="24">
        <f t="shared" si="32"/>
        <v>-1.0033444816053512E-2</v>
      </c>
      <c r="L106" s="44">
        <f>IF(ISNUMBER(J106), $B112 * K106, "")</f>
        <v>-3010.0334448160534</v>
      </c>
      <c r="M106" s="37"/>
      <c r="N106" s="24" t="str">
        <f t="shared" si="33"/>
        <v/>
      </c>
      <c r="O106" s="44" t="str">
        <f>IF(ISNUMBER(M106), $B112 * N106, "")</f>
        <v/>
      </c>
      <c r="Q106" s="235"/>
      <c r="R106" s="236"/>
    </row>
    <row r="107" spans="1:18" ht="17.25" customHeight="1">
      <c r="A107" s="11" t="s">
        <v>236</v>
      </c>
      <c r="B107" s="32">
        <v>1265</v>
      </c>
      <c r="C107" s="5">
        <v>2.0161290299999999E-2</v>
      </c>
      <c r="D107" s="36">
        <v>1345</v>
      </c>
      <c r="E107" s="5">
        <f t="shared" si="30"/>
        <v>6.3241106719367585E-2</v>
      </c>
      <c r="F107" s="48">
        <f>IF(ISNUMBER(D107), $B112 * E107, "")</f>
        <v>18972.332015810276</v>
      </c>
      <c r="G107" s="36"/>
      <c r="H107" s="5" t="str">
        <f t="shared" si="31"/>
        <v/>
      </c>
      <c r="I107" s="48" t="str">
        <f>IF(ISNUMBER(G107), $B112 * H107, "")</f>
        <v/>
      </c>
      <c r="J107" s="36">
        <v>1285</v>
      </c>
      <c r="K107" s="5">
        <f t="shared" si="32"/>
        <v>1.5810276679841896E-2</v>
      </c>
      <c r="L107" s="48">
        <f>IF(ISNUMBER(J107), $B112 * K107, "")</f>
        <v>4743.083003952569</v>
      </c>
      <c r="M107" s="36"/>
      <c r="N107" s="5" t="str">
        <f t="shared" si="33"/>
        <v/>
      </c>
      <c r="O107" s="48" t="str">
        <f>IF(ISNUMBER(M107), $B112 * N107, "")</f>
        <v/>
      </c>
      <c r="Q107" s="235"/>
      <c r="R107" s="236"/>
    </row>
    <row r="108" spans="1:18" ht="17.25" customHeight="1">
      <c r="A108" s="11" t="s">
        <v>137</v>
      </c>
      <c r="B108" s="32">
        <v>155</v>
      </c>
      <c r="C108" s="5">
        <v>1.9736842099999999E-2</v>
      </c>
      <c r="D108" s="36">
        <v>162</v>
      </c>
      <c r="E108" s="5">
        <f t="shared" si="30"/>
        <v>4.5161290322580643E-2</v>
      </c>
      <c r="F108" s="44">
        <f>IF(ISNUMBER(D108), $B112 * E108, "")</f>
        <v>13548.387096774193</v>
      </c>
      <c r="G108" s="36"/>
      <c r="H108" s="5" t="str">
        <f t="shared" si="31"/>
        <v/>
      </c>
      <c r="I108" s="44" t="str">
        <f>IF(ISNUMBER(G108), $B112 * H108, "")</f>
        <v/>
      </c>
      <c r="J108" s="36">
        <v>157</v>
      </c>
      <c r="K108" s="5">
        <f t="shared" si="32"/>
        <v>1.2903225806451613E-2</v>
      </c>
      <c r="L108" s="44">
        <f>IF(ISNUMBER(J108), $B112 * K108, "")</f>
        <v>3870.9677419354839</v>
      </c>
      <c r="M108" s="36"/>
      <c r="N108" s="5" t="str">
        <f t="shared" si="33"/>
        <v/>
      </c>
      <c r="O108" s="44" t="str">
        <f>IF(ISNUMBER(M108), $B112 * N108, "")</f>
        <v/>
      </c>
      <c r="Q108" s="235"/>
      <c r="R108" s="236"/>
    </row>
    <row r="109" spans="1:18" ht="17.25" customHeight="1">
      <c r="A109" s="11" t="s">
        <v>119</v>
      </c>
      <c r="B109" s="32">
        <v>5215</v>
      </c>
      <c r="C109" s="5">
        <v>1.16391853E-2</v>
      </c>
      <c r="D109" s="36">
        <v>5165</v>
      </c>
      <c r="E109" s="5">
        <f t="shared" si="30"/>
        <v>-9.5877277085330784E-3</v>
      </c>
      <c r="F109" s="44">
        <f>IF(ISNUMBER(D109), $B112 * E109, "")</f>
        <v>-2876.3183125599235</v>
      </c>
      <c r="G109" s="36"/>
      <c r="H109" s="5" t="str">
        <f t="shared" si="31"/>
        <v/>
      </c>
      <c r="I109" s="44" t="str">
        <f>IF(ISNUMBER(G109), $B112 * H109, "")</f>
        <v/>
      </c>
      <c r="J109" s="36">
        <v>5000</v>
      </c>
      <c r="K109" s="5">
        <f t="shared" si="32"/>
        <v>-4.1227229146692232E-2</v>
      </c>
      <c r="L109" s="44">
        <f>IF(ISNUMBER(J109), $B112 * K109, "")</f>
        <v>-12368.168744007669</v>
      </c>
      <c r="M109" s="36"/>
      <c r="N109" s="5" t="str">
        <f t="shared" si="33"/>
        <v/>
      </c>
      <c r="O109" s="44" t="str">
        <f>IF(ISNUMBER(M109), $B112 * N109, "")</f>
        <v/>
      </c>
      <c r="Q109" s="235"/>
      <c r="R109" s="236"/>
    </row>
    <row r="110" spans="1:18" ht="17.25" customHeight="1">
      <c r="A110" s="11" t="s">
        <v>243</v>
      </c>
      <c r="B110" s="32">
        <v>21790</v>
      </c>
      <c r="C110" s="5">
        <v>1.3786765000000001E-3</v>
      </c>
      <c r="D110" s="36">
        <v>23580</v>
      </c>
      <c r="E110" s="5">
        <f t="shared" si="30"/>
        <v>8.2147774208352453E-2</v>
      </c>
      <c r="F110" s="44">
        <f>IF(ISNUMBER(D110), $B112 * E110, "")</f>
        <v>24644.332262505737</v>
      </c>
      <c r="G110" s="36"/>
      <c r="H110" s="5" t="str">
        <f t="shared" si="31"/>
        <v/>
      </c>
      <c r="I110" s="44" t="str">
        <f>IF(ISNUMBER(G110), $B112 * H110, "")</f>
        <v/>
      </c>
      <c r="J110" s="36">
        <v>22920</v>
      </c>
      <c r="K110" s="5">
        <f t="shared" si="32"/>
        <v>5.1858650757228085E-2</v>
      </c>
      <c r="L110" s="44">
        <f>IF(ISNUMBER(J110), $B112 * K110, "")</f>
        <v>15557.595227168425</v>
      </c>
      <c r="M110" s="36"/>
      <c r="N110" s="5" t="str">
        <f t="shared" si="33"/>
        <v/>
      </c>
      <c r="O110" s="44" t="str">
        <f>IF(ISNUMBER(M110), $B112 * N110, "")</f>
        <v/>
      </c>
      <c r="Q110" s="237"/>
      <c r="R110" s="238"/>
    </row>
    <row r="111" spans="1:18" ht="17.25" customHeight="1" thickBot="1">
      <c r="A111" s="13" t="s">
        <v>142</v>
      </c>
      <c r="B111" s="34">
        <v>7.29</v>
      </c>
      <c r="C111" s="16">
        <v>1.3736264000000001E-3</v>
      </c>
      <c r="D111" s="38">
        <v>8.77</v>
      </c>
      <c r="E111" s="16">
        <f t="shared" si="30"/>
        <v>0.2030178326474622</v>
      </c>
      <c r="F111" s="45">
        <f>IF(ISNUMBER(D111), $B112 * E111, "")</f>
        <v>60905.34979423866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8.44</v>
      </c>
      <c r="K111" s="16">
        <f t="shared" si="32"/>
        <v>0.15775034293552806</v>
      </c>
      <c r="L111" s="45">
        <f>IF(ISNUMBER(J111), $B112 * K111, "")</f>
        <v>47325.102880658415</v>
      </c>
      <c r="M111" s="38"/>
      <c r="N111" s="16" t="str">
        <f t="shared" si="33"/>
        <v/>
      </c>
      <c r="O111" s="45" t="str">
        <f>IF(ISNUMBER(M111), $B112 * N111, "")</f>
        <v/>
      </c>
      <c r="Q111" s="237"/>
      <c r="R111" s="238"/>
    </row>
    <row r="112" spans="1:18" ht="17.25" customHeight="1" thickBot="1">
      <c r="A112" s="57" t="s">
        <v>32</v>
      </c>
      <c r="B112" s="241">
        <v>300000</v>
      </c>
      <c r="C112" s="242"/>
      <c r="D112" s="57" t="s">
        <v>82</v>
      </c>
      <c r="E112" s="46">
        <f>IF(COUNT(E102:E111), SUM(E102:E111) / COUNT(E102:E111), 0)</f>
        <v>5.8987498920000082E-2</v>
      </c>
      <c r="F112" s="47">
        <f>SUM(F102:F111)</f>
        <v>176962.49676000024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1.8875471650817287E-2</v>
      </c>
      <c r="L112" s="47">
        <f>SUM(L102:L111)</f>
        <v>56626.414952451858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39"/>
      <c r="R112" s="24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431" priority="89">
      <formula>$E$27&gt;0</formula>
    </cfRule>
    <cfRule type="expression" dxfId="430" priority="90">
      <formula>$E$27&lt;0</formula>
    </cfRule>
  </conditionalFormatting>
  <conditionalFormatting sqref="G15:I16 H27:I27">
    <cfRule type="expression" dxfId="429" priority="87">
      <formula>$H$27&gt;0</formula>
    </cfRule>
    <cfRule type="expression" dxfId="428" priority="88">
      <formula>$H$27&lt;0</formula>
    </cfRule>
  </conditionalFormatting>
  <conditionalFormatting sqref="J15:L16 K27:L27">
    <cfRule type="expression" dxfId="427" priority="85">
      <formula>$K$27&gt;0</formula>
    </cfRule>
    <cfRule type="expression" dxfId="426" priority="86">
      <formula>$K$27&lt;0</formula>
    </cfRule>
  </conditionalFormatting>
  <conditionalFormatting sqref="M15:O16 N27:O27">
    <cfRule type="expression" dxfId="425" priority="83">
      <formula>$N$27&gt;0</formula>
    </cfRule>
    <cfRule type="expression" dxfId="424" priority="84">
      <formula>$N$27&lt;0</formula>
    </cfRule>
  </conditionalFormatting>
  <conditionalFormatting sqref="A17:O26 A34:O43">
    <cfRule type="expression" dxfId="423" priority="91">
      <formula>AND($N17 &gt; 0, ISNUMBER($N17))</formula>
    </cfRule>
    <cfRule type="expression" dxfId="422" priority="92">
      <formula>AND($N17 &lt; 0, ISNUMBER($N17))</formula>
    </cfRule>
    <cfRule type="expression" dxfId="421" priority="93">
      <formula>AND($K17 &gt; 0, ISNUMBER($K17))</formula>
    </cfRule>
    <cfRule type="expression" dxfId="420" priority="94">
      <formula>AND($K17 &lt; 0, ISNUMBER($K17))</formula>
    </cfRule>
    <cfRule type="expression" dxfId="419" priority="95">
      <formula>AND($H17 &gt; 0, ISNUMBER($H17))</formula>
    </cfRule>
    <cfRule type="expression" dxfId="418" priority="96">
      <formula>AND($H17 &lt; 0, ISNUMBER($H17))</formula>
    </cfRule>
    <cfRule type="expression" dxfId="417" priority="97">
      <formula>AND($E17 &gt; 0, ISNUMBER($E17))</formula>
    </cfRule>
    <cfRule type="expression" dxfId="416" priority="98">
      <formula>AND($E17 &lt; 0, ISNUMBER($E17))</formula>
    </cfRule>
  </conditionalFormatting>
  <conditionalFormatting sqref="D32:F33 E44:F44">
    <cfRule type="expression" dxfId="415" priority="81">
      <formula>$E$44&gt;0</formula>
    </cfRule>
    <cfRule type="expression" dxfId="414" priority="82">
      <formula>$E$44&lt;0</formula>
    </cfRule>
  </conditionalFormatting>
  <conditionalFormatting sqref="G32:I33 H44:I44">
    <cfRule type="expression" dxfId="413" priority="79">
      <formula>$H$44&gt;0</formula>
    </cfRule>
    <cfRule type="expression" dxfId="412" priority="80">
      <formula>$H$44&lt;0</formula>
    </cfRule>
  </conditionalFormatting>
  <conditionalFormatting sqref="J32:L33 K44:L44">
    <cfRule type="expression" dxfId="411" priority="77">
      <formula>$K$44&gt;0</formula>
    </cfRule>
    <cfRule type="expression" dxfId="410" priority="78">
      <formula>$K$44&lt;0</formula>
    </cfRule>
  </conditionalFormatting>
  <conditionalFormatting sqref="M32:O33 N44:O44">
    <cfRule type="expression" dxfId="409" priority="75">
      <formula>$N$44&gt;0</formula>
    </cfRule>
    <cfRule type="expression" dxfId="408" priority="76">
      <formula>$N$44&lt;0</formula>
    </cfRule>
  </conditionalFormatting>
  <conditionalFormatting sqref="A51:O60">
    <cfRule type="expression" dxfId="407" priority="67">
      <formula>AND($N51 &gt; 0, ISNUMBER($N51))</formula>
    </cfRule>
    <cfRule type="expression" dxfId="406" priority="68">
      <formula>AND($N51 &lt; 0, ISNUMBER($N51))</formula>
    </cfRule>
    <cfRule type="expression" dxfId="405" priority="69">
      <formula>AND($K51 &gt; 0, ISNUMBER($K51))</formula>
    </cfRule>
    <cfRule type="expression" dxfId="404" priority="70">
      <formula>AND($K51 &lt; 0, ISNUMBER($K51))</formula>
    </cfRule>
    <cfRule type="expression" dxfId="403" priority="71">
      <formula>AND($H51 &gt; 0, ISNUMBER($H51))</formula>
    </cfRule>
    <cfRule type="expression" dxfId="402" priority="72">
      <formula>AND($H51 &lt; 0, ISNUMBER($H51))</formula>
    </cfRule>
    <cfRule type="expression" dxfId="401" priority="73">
      <formula>AND($E51 &gt; 0, ISNUMBER($E51))</formula>
    </cfRule>
    <cfRule type="expression" dxfId="400" priority="74">
      <formula>AND($E51 &lt; 0, ISNUMBER($E51))</formula>
    </cfRule>
  </conditionalFormatting>
  <conditionalFormatting sqref="D49:F50 E61:F61">
    <cfRule type="expression" dxfId="399" priority="65">
      <formula>$E$61&gt;0</formula>
    </cfRule>
    <cfRule type="expression" dxfId="398" priority="66">
      <formula>$E$61&lt;0</formula>
    </cfRule>
  </conditionalFormatting>
  <conditionalFormatting sqref="G49:I50 H61:I61">
    <cfRule type="expression" dxfId="397" priority="63">
      <formula>$H$61&gt;0</formula>
    </cfRule>
    <cfRule type="expression" dxfId="396" priority="64">
      <formula>$H$61&lt;0</formula>
    </cfRule>
  </conditionalFormatting>
  <conditionalFormatting sqref="J49:L50 K61:L61">
    <cfRule type="expression" dxfId="395" priority="61">
      <formula>$K$61&gt;0</formula>
    </cfRule>
    <cfRule type="expression" dxfId="394" priority="62">
      <formula>$K$61&lt;0</formula>
    </cfRule>
  </conditionalFormatting>
  <conditionalFormatting sqref="M49:O50 N61:O61">
    <cfRule type="expression" dxfId="393" priority="59">
      <formula>$N$61&gt;0</formula>
    </cfRule>
    <cfRule type="expression" dxfId="392" priority="60">
      <formula>$N$61&lt;0</formula>
    </cfRule>
  </conditionalFormatting>
  <conditionalFormatting sqref="A68:O77">
    <cfRule type="expression" dxfId="391" priority="51">
      <formula>AND($N68 &gt; 0, ISNUMBER($N68))</formula>
    </cfRule>
    <cfRule type="expression" dxfId="390" priority="52">
      <formula>AND($N68 &lt; 0, ISNUMBER($N68))</formula>
    </cfRule>
    <cfRule type="expression" dxfId="389" priority="53">
      <formula>AND($K68 &gt; 0, ISNUMBER($K68))</formula>
    </cfRule>
    <cfRule type="expression" dxfId="388" priority="54">
      <formula>AND($K68 &lt; 0, ISNUMBER($K68))</formula>
    </cfRule>
    <cfRule type="expression" dxfId="387" priority="55">
      <formula>AND($H68 &gt; 0, ISNUMBER($H68))</formula>
    </cfRule>
    <cfRule type="expression" dxfId="386" priority="56">
      <formula>AND($H68 &lt; 0, ISNUMBER($H68))</formula>
    </cfRule>
    <cfRule type="expression" dxfId="385" priority="57">
      <formula>AND($E68 &gt; 0, ISNUMBER($E68))</formula>
    </cfRule>
    <cfRule type="expression" dxfId="384" priority="58">
      <formula>AND($E68 &lt; 0, ISNUMBER($E68))</formula>
    </cfRule>
  </conditionalFormatting>
  <conditionalFormatting sqref="D66:F67 E78:F78">
    <cfRule type="expression" dxfId="383" priority="49">
      <formula>$E$78&gt;0</formula>
    </cfRule>
    <cfRule type="expression" dxfId="382" priority="50">
      <formula>$E$78&lt;0</formula>
    </cfRule>
  </conditionalFormatting>
  <conditionalFormatting sqref="G66:I67 H78:I78">
    <cfRule type="expression" dxfId="381" priority="47">
      <formula>$H$78&gt;0</formula>
    </cfRule>
    <cfRule type="expression" dxfId="380" priority="48">
      <formula>$H$78&lt;0</formula>
    </cfRule>
  </conditionalFormatting>
  <conditionalFormatting sqref="J66:L67 K78:L78">
    <cfRule type="expression" dxfId="379" priority="45">
      <formula>$K$78&gt;0</formula>
    </cfRule>
    <cfRule type="expression" dxfId="378" priority="46">
      <formula>$K$78&lt;0</formula>
    </cfRule>
  </conditionalFormatting>
  <conditionalFormatting sqref="M66:O67 N78:O78">
    <cfRule type="expression" dxfId="377" priority="43">
      <formula>$N$78&gt;0</formula>
    </cfRule>
    <cfRule type="expression" dxfId="376" priority="44">
      <formula>$N$78&lt;0</formula>
    </cfRule>
  </conditionalFormatting>
  <conditionalFormatting sqref="A85:O94">
    <cfRule type="expression" dxfId="375" priority="35">
      <formula>AND($N85 &gt; 0, ISNUMBER($N85))</formula>
    </cfRule>
    <cfRule type="expression" dxfId="374" priority="36">
      <formula>AND($N85 &lt; 0, ISNUMBER($N85))</formula>
    </cfRule>
    <cfRule type="expression" dxfId="373" priority="37">
      <formula>AND($K85 &gt; 0, ISNUMBER($K85))</formula>
    </cfRule>
    <cfRule type="expression" dxfId="372" priority="38">
      <formula>AND($K85 &lt; 0, ISNUMBER($K85))</formula>
    </cfRule>
    <cfRule type="expression" dxfId="371" priority="39">
      <formula>AND($H85 &gt; 0, ISNUMBER($H85))</formula>
    </cfRule>
    <cfRule type="expression" dxfId="370" priority="40">
      <formula>AND($H85 &lt; 0, ISNUMBER($H85))</formula>
    </cfRule>
    <cfRule type="expression" dxfId="369" priority="41">
      <formula>AND($E85 &gt; 0, ISNUMBER($E85))</formula>
    </cfRule>
    <cfRule type="expression" dxfId="368" priority="42">
      <formula>AND($E85 &lt; 0, ISNUMBER($E85))</formula>
    </cfRule>
  </conditionalFormatting>
  <conditionalFormatting sqref="D83:F84 E95:F95">
    <cfRule type="expression" dxfId="367" priority="33">
      <formula>$E$95&gt;0</formula>
    </cfRule>
    <cfRule type="expression" dxfId="366" priority="34">
      <formula>$E$95&lt;0</formula>
    </cfRule>
  </conditionalFormatting>
  <conditionalFormatting sqref="G83:I84 H95:I95">
    <cfRule type="expression" dxfId="365" priority="31">
      <formula>$H$95&gt;0</formula>
    </cfRule>
    <cfRule type="expression" dxfId="364" priority="32">
      <formula>$H$95&lt;0</formula>
    </cfRule>
  </conditionalFormatting>
  <conditionalFormatting sqref="J83:L84 K95:L95">
    <cfRule type="expression" dxfId="363" priority="29">
      <formula>$K$95&gt;0</formula>
    </cfRule>
    <cfRule type="expression" dxfId="362" priority="30">
      <formula>$K$95&lt;0</formula>
    </cfRule>
  </conditionalFormatting>
  <conditionalFormatting sqref="M83:O84 N95:O95">
    <cfRule type="expression" dxfId="361" priority="27">
      <formula>$N$95&gt;0</formula>
    </cfRule>
    <cfRule type="expression" dxfId="360" priority="28">
      <formula>$N$95&lt;0</formula>
    </cfRule>
  </conditionalFormatting>
  <conditionalFormatting sqref="A102:O111">
    <cfRule type="expression" dxfId="359" priority="19">
      <formula>AND($N102 &gt; 0, ISNUMBER($N102))</formula>
    </cfRule>
    <cfRule type="expression" dxfId="358" priority="20">
      <formula>AND($N102 &lt; 0, ISNUMBER($N102))</formula>
    </cfRule>
    <cfRule type="expression" dxfId="357" priority="21">
      <formula>AND($K102 &gt; 0, ISNUMBER($K102))</formula>
    </cfRule>
    <cfRule type="expression" dxfId="356" priority="22">
      <formula>AND($K102 &lt; 0, ISNUMBER($K102))</formula>
    </cfRule>
    <cfRule type="expression" dxfId="355" priority="23">
      <formula>AND($H102 &gt; 0, ISNUMBER($H102))</formula>
    </cfRule>
    <cfRule type="expression" dxfId="354" priority="24">
      <formula>AND($H102 &lt; 0, ISNUMBER($H102))</formula>
    </cfRule>
    <cfRule type="expression" dxfId="353" priority="25">
      <formula>AND($E102 &gt; 0, ISNUMBER($E102))</formula>
    </cfRule>
    <cfRule type="expression" dxfId="352" priority="26">
      <formula>AND($E102 &lt; 0, ISNUMBER($E102))</formula>
    </cfRule>
  </conditionalFormatting>
  <conditionalFormatting sqref="D100:F101 E112:F112">
    <cfRule type="expression" dxfId="351" priority="17">
      <formula>$E$112&gt;0</formula>
    </cfRule>
    <cfRule type="expression" dxfId="350" priority="18">
      <formula>$E$112&lt;0</formula>
    </cfRule>
  </conditionalFormatting>
  <conditionalFormatting sqref="G100:I101 H112:I112">
    <cfRule type="expression" dxfId="349" priority="15">
      <formula>$H$112&gt;0</formula>
    </cfRule>
    <cfRule type="expression" dxfId="348" priority="16">
      <formula>$H$112&lt;0</formula>
    </cfRule>
  </conditionalFormatting>
  <conditionalFormatting sqref="J100:L101 K112:L112">
    <cfRule type="expression" dxfId="347" priority="13">
      <formula>$K$112&gt;0</formula>
    </cfRule>
    <cfRule type="expression" dxfId="346" priority="14">
      <formula>$K$112&lt;0</formula>
    </cfRule>
  </conditionalFormatting>
  <conditionalFormatting sqref="M100:O101 N112:O112">
    <cfRule type="expression" dxfId="345" priority="11">
      <formula>$N$112&gt;0</formula>
    </cfRule>
    <cfRule type="expression" dxfId="344" priority="12">
      <formula>$N$112&lt;0</formula>
    </cfRule>
  </conditionalFormatting>
  <conditionalFormatting sqref="G2:I3">
    <cfRule type="expression" dxfId="34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4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4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4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3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3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3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3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3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3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2935B-05FE-4DBE-80E3-2584C0739709}">
  <sheetPr codeName="Sheet27"/>
  <dimension ref="A1:R112"/>
  <sheetViews>
    <sheetView topLeftCell="A94" zoomScaleNormal="100" workbookViewId="0">
      <selection activeCell="M107" sqref="M107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44287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523,376 KRW (17.45%)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219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452,974 KRW (15.10%)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504,848 KRW (16.83%)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497,101 KRW (16.57%)</v>
      </c>
      <c r="H9" s="273"/>
      <c r="I9" s="274"/>
      <c r="J9" s="1" t="s">
        <v>28</v>
      </c>
      <c r="K9" s="281" t="s">
        <v>217</v>
      </c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495,288 KRW (16.51%)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219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214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15" t="s">
        <v>67</v>
      </c>
      <c r="H16" s="216" t="s">
        <v>68</v>
      </c>
      <c r="I16" s="217" t="s">
        <v>70</v>
      </c>
      <c r="J16" s="4" t="s">
        <v>67</v>
      </c>
      <c r="K16" s="4" t="s">
        <v>68</v>
      </c>
      <c r="L16" s="218" t="s">
        <v>70</v>
      </c>
      <c r="M16" s="18" t="s">
        <v>67</v>
      </c>
      <c r="N16" s="4" t="s">
        <v>68</v>
      </c>
      <c r="O16" s="220" t="s">
        <v>70</v>
      </c>
      <c r="Q16" s="265"/>
      <c r="R16" s="266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63"/>
      <c r="R17" s="264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63"/>
      <c r="R18" s="264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63"/>
      <c r="R19" s="264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63"/>
      <c r="R20" s="264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3"/>
      <c r="R21" s="264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63"/>
      <c r="R22" s="264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3"/>
      <c r="R23" s="26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3"/>
      <c r="R24" s="26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5"/>
      <c r="R25" s="26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214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18" t="s">
        <v>70</v>
      </c>
      <c r="M33" s="18" t="s">
        <v>67</v>
      </c>
      <c r="N33" s="4" t="s">
        <v>68</v>
      </c>
      <c r="O33" s="220" t="s">
        <v>70</v>
      </c>
      <c r="Q33" s="237"/>
      <c r="R33" s="238"/>
    </row>
    <row r="34" spans="1:18" ht="17.25" customHeight="1">
      <c r="A34" s="9" t="s">
        <v>103</v>
      </c>
      <c r="B34" s="31">
        <v>81.7</v>
      </c>
      <c r="C34" s="22">
        <v>0.25499231950000001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91.3</v>
      </c>
      <c r="N34" s="22">
        <f>IF(ISNUMBER(M34), (M34 - $B34) / $B34, "")</f>
        <v>0.11750305997552012</v>
      </c>
      <c r="O34" s="43">
        <f>IF(ISNUMBER(M34), $B44 * N34, "")</f>
        <v>35250.917992656032</v>
      </c>
      <c r="Q34" s="235"/>
      <c r="R34" s="236"/>
    </row>
    <row r="35" spans="1:18" ht="17.25" customHeight="1">
      <c r="A35" s="11" t="s">
        <v>112</v>
      </c>
      <c r="B35" s="32">
        <v>88</v>
      </c>
      <c r="C35" s="5">
        <v>0.17962466490000001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97.8</v>
      </c>
      <c r="N35" s="5">
        <f t="shared" ref="N35:N43" si="17">IF(ISNUMBER(M35), (M35 - $B35) / $B35, "")</f>
        <v>0.11136363636363633</v>
      </c>
      <c r="O35" s="44">
        <f>IF(ISNUMBER(M35), $B44 * N35, "")</f>
        <v>33409.090909090897</v>
      </c>
      <c r="Q35" s="235"/>
      <c r="R35" s="236"/>
    </row>
    <row r="36" spans="1:18" ht="17.25" customHeight="1">
      <c r="A36" s="11" t="s">
        <v>145</v>
      </c>
      <c r="B36" s="32">
        <v>66.5</v>
      </c>
      <c r="C36" s="5">
        <v>0.15451388890000001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76</v>
      </c>
      <c r="N36" s="5">
        <f t="shared" si="17"/>
        <v>0.14285714285714285</v>
      </c>
      <c r="O36" s="44">
        <f>IF(ISNUMBER(M36), $B44 * N36, "")</f>
        <v>42857.142857142855</v>
      </c>
      <c r="Q36" s="235"/>
      <c r="R36" s="236"/>
    </row>
    <row r="37" spans="1:18" ht="17.25" customHeight="1">
      <c r="A37" s="11" t="s">
        <v>123</v>
      </c>
      <c r="B37" s="32">
        <v>93.7</v>
      </c>
      <c r="C37" s="5">
        <v>0.13990267640000001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126</v>
      </c>
      <c r="N37" s="5">
        <f t="shared" si="17"/>
        <v>0.34471718249733185</v>
      </c>
      <c r="O37" s="44">
        <f>IF(ISNUMBER(M37), $B44 * N37, "")</f>
        <v>103415.15474919956</v>
      </c>
      <c r="Q37" s="235"/>
      <c r="R37" s="236"/>
    </row>
    <row r="38" spans="1:18" ht="17.25" customHeight="1">
      <c r="A38" s="8" t="s">
        <v>134</v>
      </c>
      <c r="B38" s="33">
        <v>20</v>
      </c>
      <c r="C38" s="24">
        <v>0.13636363639999999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22.9</v>
      </c>
      <c r="N38" s="24">
        <f t="shared" si="17"/>
        <v>0.14499999999999993</v>
      </c>
      <c r="O38" s="44">
        <f>IF(ISNUMBER(M38), $B44 * N38, "")</f>
        <v>43499.999999999978</v>
      </c>
      <c r="Q38" s="235"/>
      <c r="R38" s="236"/>
    </row>
    <row r="39" spans="1:18" ht="17.25" customHeight="1">
      <c r="A39" s="11" t="s">
        <v>132</v>
      </c>
      <c r="B39" s="32">
        <v>18</v>
      </c>
      <c r="C39" s="5">
        <v>0.1042944785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20.7</v>
      </c>
      <c r="N39" s="5">
        <f t="shared" si="17"/>
        <v>0.14999999999999997</v>
      </c>
      <c r="O39" s="48">
        <f>IF(ISNUMBER(M39), $B44 * N39, "")</f>
        <v>44999.999999999993</v>
      </c>
      <c r="Q39" s="235"/>
      <c r="R39" s="236"/>
    </row>
    <row r="40" spans="1:18" ht="17.25" customHeight="1">
      <c r="A40" s="11" t="s">
        <v>107</v>
      </c>
      <c r="B40" s="32">
        <v>25.4</v>
      </c>
      <c r="C40" s="5">
        <v>9.95670996E-2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32</v>
      </c>
      <c r="N40" s="5">
        <f t="shared" si="17"/>
        <v>0.25984251968503946</v>
      </c>
      <c r="O40" s="44">
        <f>IF(ISNUMBER(M40), $B44 * N40, "")</f>
        <v>77952.755905511833</v>
      </c>
      <c r="Q40" s="235"/>
      <c r="R40" s="236"/>
    </row>
    <row r="41" spans="1:18" ht="17.25" customHeight="1">
      <c r="A41" s="11" t="s">
        <v>135</v>
      </c>
      <c r="B41" s="32">
        <v>20.2</v>
      </c>
      <c r="C41" s="5">
        <v>6.87830688E-2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22</v>
      </c>
      <c r="N41" s="5">
        <f t="shared" si="17"/>
        <v>8.9108910891089146E-2</v>
      </c>
      <c r="O41" s="44">
        <f>IF(ISNUMBER(M41), $B44 * N41, "")</f>
        <v>26732.673267326743</v>
      </c>
      <c r="Q41" s="235"/>
      <c r="R41" s="236"/>
    </row>
    <row r="42" spans="1:18" ht="17.25" customHeight="1">
      <c r="A42" s="11" t="s">
        <v>131</v>
      </c>
      <c r="B42" s="32">
        <v>23.8</v>
      </c>
      <c r="C42" s="5">
        <v>6.7264573999999994E-2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29.2</v>
      </c>
      <c r="N42" s="5">
        <f t="shared" si="17"/>
        <v>0.22689075630252095</v>
      </c>
      <c r="O42" s="44">
        <f>IF(ISNUMBER(M42), $B44 * N42, "")</f>
        <v>68067.226890756283</v>
      </c>
      <c r="P42" s="17"/>
      <c r="Q42" s="237"/>
      <c r="R42" s="238"/>
    </row>
    <row r="43" spans="1:18" ht="17.25" customHeight="1" thickBot="1">
      <c r="A43" s="13" t="s">
        <v>118</v>
      </c>
      <c r="B43" s="34">
        <v>17.8</v>
      </c>
      <c r="C43" s="16">
        <v>6.5868263499999996E-2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20.6</v>
      </c>
      <c r="N43" s="16">
        <f t="shared" si="17"/>
        <v>0.15730337078651688</v>
      </c>
      <c r="O43" s="45">
        <f>IF(ISNUMBER(M43), $B44 * N43, "")</f>
        <v>47191.011235955062</v>
      </c>
      <c r="P43" s="17"/>
      <c r="Q43" s="237"/>
      <c r="R43" s="238"/>
    </row>
    <row r="44" spans="1:18" ht="17.25" customHeight="1" thickBot="1">
      <c r="A44" s="57" t="s">
        <v>32</v>
      </c>
      <c r="B44" s="241">
        <v>300000</v>
      </c>
      <c r="C44" s="242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0.17445865793587975</v>
      </c>
      <c r="O44" s="47">
        <f>SUM(O34:O43)</f>
        <v>523375.97380763921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214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18" t="s">
        <v>70</v>
      </c>
      <c r="M50" s="18" t="s">
        <v>67</v>
      </c>
      <c r="N50" s="4" t="s">
        <v>68</v>
      </c>
      <c r="O50" s="220" t="s">
        <v>70</v>
      </c>
      <c r="Q50" s="237"/>
      <c r="R50" s="238"/>
    </row>
    <row r="51" spans="1:18" ht="17.25" customHeight="1">
      <c r="A51" s="9" t="s">
        <v>95</v>
      </c>
      <c r="B51" s="31">
        <v>23</v>
      </c>
      <c r="C51" s="22">
        <v>6.4814814799999995E-2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25.9</v>
      </c>
      <c r="N51" s="22">
        <f>IF(ISNUMBER(M51), (M51 - $B51) / $B51, "")</f>
        <v>0.12608695652173907</v>
      </c>
      <c r="O51" s="43">
        <f>IF(ISNUMBER(M51), $B61 * N51, "")</f>
        <v>37826.086956521722</v>
      </c>
      <c r="Q51" s="235"/>
      <c r="R51" s="236"/>
    </row>
    <row r="52" spans="1:18" ht="17.25" customHeight="1">
      <c r="A52" s="11" t="s">
        <v>147</v>
      </c>
      <c r="B52" s="32">
        <v>59.3</v>
      </c>
      <c r="C52" s="5">
        <v>6.4631956899999995E-2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71.400000000000006</v>
      </c>
      <c r="N52" s="5">
        <f t="shared" ref="N52:N60" si="21">IF(ISNUMBER(M52), (M52 - $B52) / $B52, "")</f>
        <v>0.2040472175379428</v>
      </c>
      <c r="O52" s="44">
        <f>IF(ISNUMBER(M52), $B61 * N52, "")</f>
        <v>61214.165261382841</v>
      </c>
      <c r="Q52" s="235"/>
      <c r="R52" s="236"/>
    </row>
    <row r="53" spans="1:18" ht="17.25" customHeight="1">
      <c r="A53" s="11" t="s">
        <v>122</v>
      </c>
      <c r="B53" s="32">
        <v>52.9</v>
      </c>
      <c r="C53" s="5">
        <v>6.2248996000000001E-2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64.5</v>
      </c>
      <c r="N53" s="5">
        <f t="shared" si="21"/>
        <v>0.21928166351606809</v>
      </c>
      <c r="O53" s="44">
        <f>IF(ISNUMBER(M53), $B61 * N53, "")</f>
        <v>65784.499054820422</v>
      </c>
      <c r="Q53" s="235"/>
      <c r="R53" s="236"/>
    </row>
    <row r="54" spans="1:18" ht="17.25" customHeight="1">
      <c r="A54" s="11" t="s">
        <v>144</v>
      </c>
      <c r="B54" s="32">
        <v>31.2</v>
      </c>
      <c r="C54" s="5">
        <v>6.1224489799999997E-2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35.6</v>
      </c>
      <c r="N54" s="5">
        <f t="shared" si="21"/>
        <v>0.14102564102564111</v>
      </c>
      <c r="O54" s="44">
        <f>IF(ISNUMBER(M54), $B61 * N54, "")</f>
        <v>42307.692307692334</v>
      </c>
      <c r="Q54" s="235"/>
      <c r="R54" s="236"/>
    </row>
    <row r="55" spans="1:18" ht="17.25" customHeight="1">
      <c r="A55" s="8" t="s">
        <v>154</v>
      </c>
      <c r="B55" s="33">
        <v>17.399999999999999</v>
      </c>
      <c r="C55" s="24">
        <v>6.0975609799999997E-2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20.5</v>
      </c>
      <c r="N55" s="24">
        <f t="shared" si="21"/>
        <v>0.17816091954022997</v>
      </c>
      <c r="O55" s="44">
        <f>IF(ISNUMBER(M55), $B61 * N55, "")</f>
        <v>53448.275862068993</v>
      </c>
      <c r="Q55" s="235"/>
      <c r="R55" s="236"/>
    </row>
    <row r="56" spans="1:18" ht="17.25" customHeight="1">
      <c r="A56" s="11" t="s">
        <v>100</v>
      </c>
      <c r="B56" s="32">
        <v>26.9</v>
      </c>
      <c r="C56" s="5">
        <v>5.9055118099999998E-2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32.299999999999997</v>
      </c>
      <c r="N56" s="5">
        <f t="shared" si="21"/>
        <v>0.20074349442379177</v>
      </c>
      <c r="O56" s="48">
        <f>IF(ISNUMBER(M56), $B61 * N56, "")</f>
        <v>60223.048327137534</v>
      </c>
      <c r="Q56" s="235"/>
      <c r="R56" s="236"/>
    </row>
    <row r="57" spans="1:18" ht="17.25" customHeight="1">
      <c r="A57" s="11" t="s">
        <v>157</v>
      </c>
      <c r="B57" s="32">
        <v>21.7</v>
      </c>
      <c r="C57" s="5">
        <v>5.85365854E-2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>
        <v>25.1</v>
      </c>
      <c r="N57" s="5">
        <f t="shared" si="21"/>
        <v>0.15668202764976968</v>
      </c>
      <c r="O57" s="44">
        <f>IF(ISNUMBER(M57), $B61 * N57, "")</f>
        <v>47004.608294930906</v>
      </c>
      <c r="Q57" s="235"/>
      <c r="R57" s="236"/>
    </row>
    <row r="58" spans="1:18" ht="17.25" customHeight="1">
      <c r="A58" s="11" t="s">
        <v>162</v>
      </c>
      <c r="B58" s="32">
        <v>40.299999999999997</v>
      </c>
      <c r="C58" s="5">
        <v>5.4973821999999999E-2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>
        <v>46.4</v>
      </c>
      <c r="N58" s="5">
        <f t="shared" si="21"/>
        <v>0.15136476426799012</v>
      </c>
      <c r="O58" s="44">
        <f>IF(ISNUMBER(M58), $B61 * N58, "")</f>
        <v>45409.429280397031</v>
      </c>
      <c r="Q58" s="235"/>
      <c r="R58" s="236"/>
    </row>
    <row r="59" spans="1:18" ht="17.25" customHeight="1">
      <c r="A59" s="11" t="s">
        <v>127</v>
      </c>
      <c r="B59" s="32">
        <v>91.4</v>
      </c>
      <c r="C59" s="5">
        <v>2.5813692499999999E-2</v>
      </c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>
        <v>97.8</v>
      </c>
      <c r="N59" s="5">
        <f t="shared" si="21"/>
        <v>7.0021881838074299E-2</v>
      </c>
      <c r="O59" s="44">
        <f>IF(ISNUMBER(M59), $B61 * N59, "")</f>
        <v>21006.564551422289</v>
      </c>
      <c r="Q59" s="237"/>
      <c r="R59" s="238"/>
    </row>
    <row r="60" spans="1:18" ht="17.25" customHeight="1" thickBot="1">
      <c r="A60" s="13" t="s">
        <v>142</v>
      </c>
      <c r="B60" s="34">
        <v>8.16</v>
      </c>
      <c r="C60" s="16">
        <v>4.9261084000000004E-3</v>
      </c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>
        <v>8.67</v>
      </c>
      <c r="N60" s="16">
        <f t="shared" si="21"/>
        <v>6.2499999999999972E-2</v>
      </c>
      <c r="O60" s="45">
        <f>IF(ISNUMBER(M60), $B61 * N60, "")</f>
        <v>18749.999999999993</v>
      </c>
      <c r="Q60" s="237"/>
      <c r="R60" s="238"/>
    </row>
    <row r="61" spans="1:18" ht="17.25" customHeight="1" thickBot="1">
      <c r="A61" s="57" t="s">
        <v>32</v>
      </c>
      <c r="B61" s="241">
        <v>300000</v>
      </c>
      <c r="C61" s="24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0.15099145663212468</v>
      </c>
      <c r="O61" s="47">
        <f>SUM(O51:O60)</f>
        <v>452974.36989637406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214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18" t="s">
        <v>70</v>
      </c>
      <c r="M67" s="18" t="s">
        <v>67</v>
      </c>
      <c r="N67" s="4" t="s">
        <v>68</v>
      </c>
      <c r="O67" s="220" t="s">
        <v>70</v>
      </c>
      <c r="Q67" s="237"/>
      <c r="R67" s="238"/>
    </row>
    <row r="68" spans="1:18" ht="17.25" customHeight="1">
      <c r="A68" s="9" t="s">
        <v>99</v>
      </c>
      <c r="B68" s="31">
        <v>189</v>
      </c>
      <c r="C68" s="22">
        <v>0.2115384615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214</v>
      </c>
      <c r="N68" s="22">
        <f>IF(ISNUMBER(M68), (M68 - $B68) / $B68, "")</f>
        <v>0.13227513227513227</v>
      </c>
      <c r="O68" s="43">
        <f>IF(ISNUMBER(M68), $B78 * N68, "")</f>
        <v>39682.539682539682</v>
      </c>
      <c r="Q68" s="235"/>
      <c r="R68" s="236"/>
    </row>
    <row r="69" spans="1:18" ht="17.25" customHeight="1">
      <c r="A69" s="11" t="s">
        <v>102</v>
      </c>
      <c r="B69" s="32">
        <v>123</v>
      </c>
      <c r="C69" s="5">
        <v>0.17142857140000001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137</v>
      </c>
      <c r="N69" s="5">
        <f t="shared" ref="N69:N77" si="25">IF(ISNUMBER(M69), (M69 - $B69) / $B69, "")</f>
        <v>0.11382113821138211</v>
      </c>
      <c r="O69" s="44">
        <f>IF(ISNUMBER(M69), $B78 * N69, "")</f>
        <v>34146.341463414632</v>
      </c>
      <c r="Q69" s="235"/>
      <c r="R69" s="236"/>
    </row>
    <row r="70" spans="1:18" ht="17.25" customHeight="1">
      <c r="A70" s="11" t="s">
        <v>139</v>
      </c>
      <c r="B70" s="32">
        <v>341</v>
      </c>
      <c r="C70" s="5">
        <v>0.1678082192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389</v>
      </c>
      <c r="N70" s="5">
        <f t="shared" si="25"/>
        <v>0.14076246334310852</v>
      </c>
      <c r="O70" s="44">
        <f>IF(ISNUMBER(M70), $B78 * N70, "")</f>
        <v>42228.739002932554</v>
      </c>
      <c r="Q70" s="235"/>
      <c r="R70" s="236"/>
    </row>
    <row r="71" spans="1:18" ht="17.25" customHeight="1">
      <c r="A71" s="11" t="s">
        <v>141</v>
      </c>
      <c r="B71" s="32">
        <v>162</v>
      </c>
      <c r="C71" s="5">
        <v>0.15714285710000001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217</v>
      </c>
      <c r="N71" s="5">
        <f t="shared" si="25"/>
        <v>0.33950617283950618</v>
      </c>
      <c r="O71" s="44">
        <f>IF(ISNUMBER(M71), $B78 * N71, "")</f>
        <v>101851.85185185185</v>
      </c>
      <c r="Q71" s="235"/>
      <c r="R71" s="236"/>
    </row>
    <row r="72" spans="1:18" ht="17.25" customHeight="1">
      <c r="A72" s="8" t="s">
        <v>133</v>
      </c>
      <c r="B72" s="33">
        <v>290</v>
      </c>
      <c r="C72" s="24">
        <v>0.15537848609999999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317</v>
      </c>
      <c r="N72" s="24">
        <f t="shared" si="25"/>
        <v>9.3103448275862075E-2</v>
      </c>
      <c r="O72" s="44">
        <f>IF(ISNUMBER(M72), $B78 * N72, "")</f>
        <v>27931.034482758623</v>
      </c>
      <c r="Q72" s="235"/>
      <c r="R72" s="236"/>
    </row>
    <row r="73" spans="1:18" ht="17.25" customHeight="1">
      <c r="A73" s="11" t="s">
        <v>109</v>
      </c>
      <c r="B73" s="32">
        <v>457</v>
      </c>
      <c r="C73" s="5">
        <v>0.1511335013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552</v>
      </c>
      <c r="N73" s="5">
        <f t="shared" si="25"/>
        <v>0.20787746170678337</v>
      </c>
      <c r="O73" s="48">
        <f>IF(ISNUMBER(M73), $B78 * N73, "")</f>
        <v>62363.238512035008</v>
      </c>
      <c r="Q73" s="235"/>
      <c r="R73" s="236"/>
    </row>
    <row r="74" spans="1:18" ht="17.25" customHeight="1">
      <c r="A74" s="11" t="s">
        <v>224</v>
      </c>
      <c r="B74" s="32">
        <v>155</v>
      </c>
      <c r="C74" s="5">
        <v>0.13138686129999999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187</v>
      </c>
      <c r="N74" s="5">
        <f t="shared" si="25"/>
        <v>0.20645161290322581</v>
      </c>
      <c r="O74" s="44">
        <f>IF(ISNUMBER(M74), $B78 * N74, "")</f>
        <v>61935.483870967742</v>
      </c>
      <c r="Q74" s="235"/>
      <c r="R74" s="236"/>
    </row>
    <row r="75" spans="1:18" ht="17.25" customHeight="1">
      <c r="A75" s="11" t="s">
        <v>98</v>
      </c>
      <c r="B75" s="32">
        <v>198</v>
      </c>
      <c r="C75" s="5">
        <v>0.125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227</v>
      </c>
      <c r="N75" s="5">
        <f t="shared" si="25"/>
        <v>0.14646464646464646</v>
      </c>
      <c r="O75" s="44">
        <f>IF(ISNUMBER(M75), $B78 * N75, "")</f>
        <v>43939.393939393936</v>
      </c>
      <c r="Q75" s="235"/>
      <c r="R75" s="236"/>
    </row>
    <row r="76" spans="1:18" ht="17.25" customHeight="1">
      <c r="A76" s="11" t="s">
        <v>128</v>
      </c>
      <c r="B76" s="32">
        <v>130</v>
      </c>
      <c r="C76" s="5">
        <v>0.10169491529999999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152</v>
      </c>
      <c r="N76" s="5">
        <f t="shared" si="25"/>
        <v>0.16923076923076924</v>
      </c>
      <c r="O76" s="44">
        <f>IF(ISNUMBER(M76), $B78 * N76, "")</f>
        <v>50769.230769230773</v>
      </c>
      <c r="Q76" s="237"/>
      <c r="R76" s="238"/>
    </row>
    <row r="77" spans="1:18" ht="17.25" customHeight="1" thickBot="1">
      <c r="A77" s="13" t="s">
        <v>104</v>
      </c>
      <c r="B77" s="34">
        <v>450</v>
      </c>
      <c r="C77" s="16">
        <v>9.2233009699999993E-2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510</v>
      </c>
      <c r="N77" s="16">
        <f t="shared" si="25"/>
        <v>0.13333333333333333</v>
      </c>
      <c r="O77" s="45">
        <f>IF(ISNUMBER(M77), $B78 * N77, "")</f>
        <v>40000</v>
      </c>
      <c r="Q77" s="237"/>
      <c r="R77" s="238"/>
    </row>
    <row r="78" spans="1:18" ht="17.25" customHeight="1" thickBot="1">
      <c r="A78" s="57" t="s">
        <v>32</v>
      </c>
      <c r="B78" s="241">
        <v>300000</v>
      </c>
      <c r="C78" s="24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0.16828261785837495</v>
      </c>
      <c r="O78" s="47">
        <f>SUM(O68:O77)</f>
        <v>504847.85357512475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214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18" t="s">
        <v>70</v>
      </c>
      <c r="M84" s="18" t="s">
        <v>67</v>
      </c>
      <c r="N84" s="4" t="s">
        <v>68</v>
      </c>
      <c r="O84" s="220" t="s">
        <v>70</v>
      </c>
      <c r="Q84" s="237"/>
      <c r="R84" s="238"/>
    </row>
    <row r="85" spans="1:18" ht="17.25" customHeight="1">
      <c r="A85" s="9" t="s">
        <v>121</v>
      </c>
      <c r="B85" s="31">
        <v>240</v>
      </c>
      <c r="C85" s="22">
        <v>9.0909090900000003E-2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286</v>
      </c>
      <c r="N85" s="22">
        <f>IF(ISNUMBER(M85), (M85 - $B85) / $B85, "")</f>
        <v>0.19166666666666668</v>
      </c>
      <c r="O85" s="43">
        <f>IF(ISNUMBER(M85), $B95 * N85, "")</f>
        <v>57500.000000000007</v>
      </c>
      <c r="Q85" s="235"/>
      <c r="R85" s="236"/>
    </row>
    <row r="86" spans="1:18" ht="17.25" customHeight="1">
      <c r="A86" s="11" t="s">
        <v>152</v>
      </c>
      <c r="B86" s="32">
        <v>151</v>
      </c>
      <c r="C86" s="5">
        <v>8.6330935299999995E-2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183</v>
      </c>
      <c r="N86" s="5">
        <f t="shared" ref="N86:N94" si="29">IF(ISNUMBER(M86), (M86 - $B86) / $B86, "")</f>
        <v>0.2119205298013245</v>
      </c>
      <c r="O86" s="44">
        <f>IF(ISNUMBER(M86), $B95 * N86, "")</f>
        <v>63576.158940397348</v>
      </c>
      <c r="Q86" s="235"/>
      <c r="R86" s="236"/>
    </row>
    <row r="87" spans="1:18" ht="17.25" customHeight="1">
      <c r="A87" s="11" t="s">
        <v>130</v>
      </c>
      <c r="B87" s="32">
        <v>215</v>
      </c>
      <c r="C87" s="5">
        <v>8.5858585900000006E-2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248</v>
      </c>
      <c r="N87" s="5">
        <f t="shared" si="29"/>
        <v>0.15348837209302327</v>
      </c>
      <c r="O87" s="44">
        <f>IF(ISNUMBER(M87), $B95 * N87, "")</f>
        <v>46046.511627906977</v>
      </c>
      <c r="Q87" s="235"/>
      <c r="R87" s="236"/>
    </row>
    <row r="88" spans="1:18" ht="17.25" customHeight="1">
      <c r="A88" s="11" t="s">
        <v>156</v>
      </c>
      <c r="B88" s="32">
        <v>549</v>
      </c>
      <c r="C88" s="5">
        <v>8.4980237200000003E-2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617</v>
      </c>
      <c r="N88" s="5">
        <f t="shared" si="29"/>
        <v>0.12386156648451731</v>
      </c>
      <c r="O88" s="44">
        <f>IF(ISNUMBER(M88), $B95 * N88, "")</f>
        <v>37158.469945355195</v>
      </c>
      <c r="Q88" s="235"/>
      <c r="R88" s="236"/>
    </row>
    <row r="89" spans="1:18" ht="17.25" customHeight="1">
      <c r="A89" s="8" t="s">
        <v>101</v>
      </c>
      <c r="B89" s="33">
        <v>173</v>
      </c>
      <c r="C89" s="24">
        <v>8.1250000000000003E-2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217</v>
      </c>
      <c r="N89" s="24">
        <f t="shared" si="29"/>
        <v>0.25433526011560692</v>
      </c>
      <c r="O89" s="44">
        <f>IF(ISNUMBER(M89), $B95 * N89, "")</f>
        <v>76300.578034682083</v>
      </c>
      <c r="Q89" s="235"/>
      <c r="R89" s="236"/>
    </row>
    <row r="90" spans="1:18" ht="17.25" customHeight="1">
      <c r="A90" s="11" t="s">
        <v>96</v>
      </c>
      <c r="B90" s="32">
        <v>536</v>
      </c>
      <c r="C90" s="5">
        <v>6.9860279400000003E-2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609</v>
      </c>
      <c r="N90" s="5">
        <f t="shared" si="29"/>
        <v>0.13619402985074627</v>
      </c>
      <c r="O90" s="48">
        <f>IF(ISNUMBER(M90), $B95 * N90, "")</f>
        <v>40858.208955223883</v>
      </c>
      <c r="Q90" s="235"/>
      <c r="R90" s="236"/>
    </row>
    <row r="91" spans="1:18" ht="17.25" customHeight="1">
      <c r="A91" s="11" t="s">
        <v>143</v>
      </c>
      <c r="B91" s="32">
        <v>425</v>
      </c>
      <c r="C91" s="5">
        <v>6.7839196000000004E-2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484</v>
      </c>
      <c r="N91" s="5">
        <f t="shared" si="29"/>
        <v>0.13882352941176471</v>
      </c>
      <c r="O91" s="44">
        <f>IF(ISNUMBER(M91), $B95 * N91, "")</f>
        <v>41647.058823529413</v>
      </c>
      <c r="Q91" s="235"/>
      <c r="R91" s="236"/>
    </row>
    <row r="92" spans="1:18" ht="17.25" customHeight="1">
      <c r="A92" s="11" t="s">
        <v>111</v>
      </c>
      <c r="B92" s="32">
        <v>382</v>
      </c>
      <c r="C92" s="5">
        <v>6.7039106099999995E-2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443</v>
      </c>
      <c r="N92" s="5">
        <f t="shared" si="29"/>
        <v>0.15968586387434555</v>
      </c>
      <c r="O92" s="44">
        <f>IF(ISNUMBER(M92), $B95 * N92, "")</f>
        <v>47905.759162303664</v>
      </c>
      <c r="Q92" s="235"/>
      <c r="R92" s="236"/>
    </row>
    <row r="93" spans="1:18" ht="17.25" customHeight="1">
      <c r="A93" s="11" t="s">
        <v>159</v>
      </c>
      <c r="B93" s="32">
        <v>145</v>
      </c>
      <c r="C93" s="5">
        <v>6.6176470599999995E-2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170</v>
      </c>
      <c r="N93" s="5">
        <f t="shared" si="29"/>
        <v>0.17241379310344829</v>
      </c>
      <c r="O93" s="44">
        <f>IF(ISNUMBER(M93), $B95 * N93, "")</f>
        <v>51724.137931034486</v>
      </c>
      <c r="Q93" s="237"/>
      <c r="R93" s="238"/>
    </row>
    <row r="94" spans="1:18" ht="17.25" customHeight="1" thickBot="1">
      <c r="A94" s="13" t="s">
        <v>174</v>
      </c>
      <c r="B94" s="34">
        <v>349</v>
      </c>
      <c r="C94" s="16">
        <v>6.4024390200000003E-2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389</v>
      </c>
      <c r="N94" s="16">
        <f t="shared" si="29"/>
        <v>0.11461318051575932</v>
      </c>
      <c r="O94" s="45">
        <f>IF(ISNUMBER(M94), $B95 * N94, "")</f>
        <v>34383.954154727799</v>
      </c>
      <c r="Q94" s="237"/>
      <c r="R94" s="238"/>
    </row>
    <row r="95" spans="1:18" ht="17.25" customHeight="1" thickBot="1">
      <c r="A95" s="57" t="s">
        <v>32</v>
      </c>
      <c r="B95" s="241">
        <v>300000</v>
      </c>
      <c r="C95" s="24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0.16570027919172031</v>
      </c>
      <c r="O95" s="47">
        <f>SUM(O85:O94)</f>
        <v>497100.83757516084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214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18" t="s">
        <v>70</v>
      </c>
      <c r="M101" s="18" t="s">
        <v>67</v>
      </c>
      <c r="N101" s="4" t="s">
        <v>68</v>
      </c>
      <c r="O101" s="220" t="s">
        <v>70</v>
      </c>
      <c r="Q101" s="237"/>
      <c r="R101" s="238"/>
    </row>
    <row r="102" spans="1:18" ht="17.25" customHeight="1">
      <c r="A102" s="9" t="s">
        <v>97</v>
      </c>
      <c r="B102" s="31">
        <v>8985</v>
      </c>
      <c r="C102" s="22">
        <v>0.52546689300000005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9310</v>
      </c>
      <c r="N102" s="22">
        <f>IF(ISNUMBER(M102), (M102 - $B102) / $B102, "")</f>
        <v>3.6171396772398445E-2</v>
      </c>
      <c r="O102" s="43">
        <f>IF(ISNUMBER(M102), $B112 * N102, "")</f>
        <v>10851.419031719533</v>
      </c>
      <c r="Q102" s="235"/>
      <c r="R102" s="236"/>
    </row>
    <row r="103" spans="1:18" ht="17.25" customHeight="1">
      <c r="A103" s="11" t="s">
        <v>103</v>
      </c>
      <c r="B103" s="32">
        <v>81.7</v>
      </c>
      <c r="C103" s="5">
        <v>0.25499231950000001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91.3</v>
      </c>
      <c r="N103" s="5">
        <f t="shared" ref="N103:N111" si="33">IF(ISNUMBER(M103), (M103 - $B103) / $B103, "")</f>
        <v>0.11750305997552012</v>
      </c>
      <c r="O103" s="44">
        <f>IF(ISNUMBER(M103), $B112 * N103, "")</f>
        <v>35250.917992656032</v>
      </c>
      <c r="Q103" s="235"/>
      <c r="R103" s="236"/>
    </row>
    <row r="104" spans="1:18" ht="17.25" customHeight="1">
      <c r="A104" s="11" t="s">
        <v>114</v>
      </c>
      <c r="B104" s="32">
        <v>13380</v>
      </c>
      <c r="C104" s="5">
        <v>0.2320441989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14570</v>
      </c>
      <c r="N104" s="5">
        <f t="shared" si="33"/>
        <v>8.8938714499252614E-2</v>
      </c>
      <c r="O104" s="44">
        <f>IF(ISNUMBER(M104), $B112 * N104, "")</f>
        <v>26681.614349775784</v>
      </c>
      <c r="Q104" s="235"/>
      <c r="R104" s="236"/>
    </row>
    <row r="105" spans="1:18" ht="17.25" customHeight="1">
      <c r="A105" s="11" t="s">
        <v>99</v>
      </c>
      <c r="B105" s="32">
        <v>189</v>
      </c>
      <c r="C105" s="5">
        <v>0.2115384615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214</v>
      </c>
      <c r="N105" s="5">
        <f t="shared" si="33"/>
        <v>0.13227513227513227</v>
      </c>
      <c r="O105" s="44">
        <f>IF(ISNUMBER(M105), $B112 * N105, "")</f>
        <v>39682.539682539682</v>
      </c>
      <c r="Q105" s="235"/>
      <c r="R105" s="236"/>
    </row>
    <row r="106" spans="1:18" ht="17.25" customHeight="1">
      <c r="A106" s="8" t="s">
        <v>108</v>
      </c>
      <c r="B106" s="33">
        <v>8405</v>
      </c>
      <c r="C106" s="24">
        <v>0.1921985816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11970</v>
      </c>
      <c r="N106" s="24">
        <f t="shared" si="33"/>
        <v>0.42415229030339086</v>
      </c>
      <c r="O106" s="44">
        <f>IF(ISNUMBER(M106), $B112 * N106, "")</f>
        <v>127245.68709101726</v>
      </c>
      <c r="Q106" s="235"/>
      <c r="R106" s="236"/>
    </row>
    <row r="107" spans="1:18" ht="17.25" customHeight="1">
      <c r="A107" s="11" t="s">
        <v>112</v>
      </c>
      <c r="B107" s="32">
        <v>88</v>
      </c>
      <c r="C107" s="5">
        <v>0.17962466490000001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97.8</v>
      </c>
      <c r="N107" s="5">
        <f t="shared" si="33"/>
        <v>0.11136363636363633</v>
      </c>
      <c r="O107" s="48">
        <f>IF(ISNUMBER(M107), $B112 * N107, "")</f>
        <v>33409.090909090897</v>
      </c>
      <c r="Q107" s="235"/>
      <c r="R107" s="236"/>
    </row>
    <row r="108" spans="1:18" ht="17.25" customHeight="1">
      <c r="A108" s="11" t="s">
        <v>102</v>
      </c>
      <c r="B108" s="32">
        <v>123</v>
      </c>
      <c r="C108" s="5">
        <v>0.17142857140000001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137</v>
      </c>
      <c r="N108" s="5">
        <f t="shared" si="33"/>
        <v>0.11382113821138211</v>
      </c>
      <c r="O108" s="44">
        <f>IF(ISNUMBER(M108), $B112 * N108, "")</f>
        <v>34146.341463414632</v>
      </c>
      <c r="Q108" s="235"/>
      <c r="R108" s="236"/>
    </row>
    <row r="109" spans="1:18" ht="17.25" customHeight="1">
      <c r="A109" s="11" t="s">
        <v>139</v>
      </c>
      <c r="B109" s="32">
        <v>341</v>
      </c>
      <c r="C109" s="5">
        <v>0.1678082192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389</v>
      </c>
      <c r="N109" s="5">
        <f t="shared" si="33"/>
        <v>0.14076246334310852</v>
      </c>
      <c r="O109" s="44">
        <f>IF(ISNUMBER(M109), $B112 * N109, "")</f>
        <v>42228.739002932554</v>
      </c>
      <c r="Q109" s="235"/>
      <c r="R109" s="236"/>
    </row>
    <row r="110" spans="1:18" ht="17.25" customHeight="1">
      <c r="A110" s="11" t="s">
        <v>269</v>
      </c>
      <c r="B110" s="32">
        <v>1980</v>
      </c>
      <c r="C110" s="5">
        <v>0.1647058824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2270</v>
      </c>
      <c r="N110" s="5">
        <f t="shared" si="33"/>
        <v>0.14646464646464646</v>
      </c>
      <c r="O110" s="44">
        <f>IF(ISNUMBER(M110), $B112 * N110, "")</f>
        <v>43939.393939393936</v>
      </c>
      <c r="Q110" s="237"/>
      <c r="R110" s="238"/>
    </row>
    <row r="111" spans="1:18" ht="17.25" customHeight="1" thickBot="1">
      <c r="A111" s="13" t="s">
        <v>141</v>
      </c>
      <c r="B111" s="34">
        <v>162</v>
      </c>
      <c r="C111" s="16">
        <v>0.15714285710000001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217</v>
      </c>
      <c r="N111" s="16">
        <f t="shared" si="33"/>
        <v>0.33950617283950618</v>
      </c>
      <c r="O111" s="45">
        <f>IF(ISNUMBER(M111), $B112 * N111, "")</f>
        <v>101851.85185185185</v>
      </c>
      <c r="Q111" s="237"/>
      <c r="R111" s="238"/>
    </row>
    <row r="112" spans="1:18" ht="17.25" customHeight="1" thickBot="1">
      <c r="A112" s="57" t="s">
        <v>32</v>
      </c>
      <c r="B112" s="241">
        <v>300000</v>
      </c>
      <c r="C112" s="242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0.1650958651047974</v>
      </c>
      <c r="O112" s="47">
        <f>SUM(O102:O111)</f>
        <v>495287.59531439218</v>
      </c>
      <c r="Q112" s="239"/>
      <c r="R112" s="24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33" priority="89">
      <formula>$E$27&gt;0</formula>
    </cfRule>
    <cfRule type="expression" dxfId="332" priority="90">
      <formula>$E$27&lt;0</formula>
    </cfRule>
  </conditionalFormatting>
  <conditionalFormatting sqref="G15:I16 H27:I27">
    <cfRule type="expression" dxfId="331" priority="87">
      <formula>$H$27&gt;0</formula>
    </cfRule>
    <cfRule type="expression" dxfId="330" priority="88">
      <formula>$H$27&lt;0</formula>
    </cfRule>
  </conditionalFormatting>
  <conditionalFormatting sqref="J15:L16 K27:L27">
    <cfRule type="expression" dxfId="329" priority="85">
      <formula>$K$27&gt;0</formula>
    </cfRule>
    <cfRule type="expression" dxfId="328" priority="86">
      <formula>$K$27&lt;0</formula>
    </cfRule>
  </conditionalFormatting>
  <conditionalFormatting sqref="M15:O16 N27:O27">
    <cfRule type="expression" dxfId="327" priority="83">
      <formula>$N$27&gt;0</formula>
    </cfRule>
    <cfRule type="expression" dxfId="326" priority="84">
      <formula>$N$27&lt;0</formula>
    </cfRule>
  </conditionalFormatting>
  <conditionalFormatting sqref="A17:O26 A34:O43">
    <cfRule type="expression" dxfId="325" priority="91">
      <formula>AND($N17 &gt; 0, ISNUMBER($N17))</formula>
    </cfRule>
    <cfRule type="expression" dxfId="324" priority="92">
      <formula>AND($N17 &lt; 0, ISNUMBER($N17))</formula>
    </cfRule>
    <cfRule type="expression" dxfId="323" priority="93">
      <formula>AND($K17 &gt; 0, ISNUMBER($K17))</formula>
    </cfRule>
    <cfRule type="expression" dxfId="322" priority="94">
      <formula>AND($K17 &lt; 0, ISNUMBER($K17))</formula>
    </cfRule>
    <cfRule type="expression" dxfId="321" priority="95">
      <formula>AND($H17 &gt; 0, ISNUMBER($H17))</formula>
    </cfRule>
    <cfRule type="expression" dxfId="320" priority="96">
      <formula>AND($H17 &lt; 0, ISNUMBER($H17))</formula>
    </cfRule>
    <cfRule type="expression" dxfId="319" priority="97">
      <formula>AND($E17 &gt; 0, ISNUMBER($E17))</formula>
    </cfRule>
    <cfRule type="expression" dxfId="318" priority="98">
      <formula>AND($E17 &lt; 0, ISNUMBER($E17))</formula>
    </cfRule>
  </conditionalFormatting>
  <conditionalFormatting sqref="D32:F33 E44:F44">
    <cfRule type="expression" dxfId="317" priority="81">
      <formula>$E$44&gt;0</formula>
    </cfRule>
    <cfRule type="expression" dxfId="316" priority="82">
      <formula>$E$44&lt;0</formula>
    </cfRule>
  </conditionalFormatting>
  <conditionalFormatting sqref="G32:I33 H44:I44">
    <cfRule type="expression" dxfId="315" priority="79">
      <formula>$H$44&gt;0</formula>
    </cfRule>
    <cfRule type="expression" dxfId="314" priority="80">
      <formula>$H$44&lt;0</formula>
    </cfRule>
  </conditionalFormatting>
  <conditionalFormatting sqref="J32:L33 K44:L44">
    <cfRule type="expression" dxfId="313" priority="77">
      <formula>$K$44&gt;0</formula>
    </cfRule>
    <cfRule type="expression" dxfId="312" priority="78">
      <formula>$K$44&lt;0</formula>
    </cfRule>
  </conditionalFormatting>
  <conditionalFormatting sqref="M32:O33 N44:O44">
    <cfRule type="expression" dxfId="311" priority="75">
      <formula>$N$44&gt;0</formula>
    </cfRule>
    <cfRule type="expression" dxfId="310" priority="76">
      <formula>$N$44&lt;0</formula>
    </cfRule>
  </conditionalFormatting>
  <conditionalFormatting sqref="A51:O60">
    <cfRule type="expression" dxfId="309" priority="67">
      <formula>AND($N51 &gt; 0, ISNUMBER($N51))</formula>
    </cfRule>
    <cfRule type="expression" dxfId="308" priority="68">
      <formula>AND($N51 &lt; 0, ISNUMBER($N51))</formula>
    </cfRule>
    <cfRule type="expression" dxfId="307" priority="69">
      <formula>AND($K51 &gt; 0, ISNUMBER($K51))</formula>
    </cfRule>
    <cfRule type="expression" dxfId="306" priority="70">
      <formula>AND($K51 &lt; 0, ISNUMBER($K51))</formula>
    </cfRule>
    <cfRule type="expression" dxfId="305" priority="71">
      <formula>AND($H51 &gt; 0, ISNUMBER($H51))</formula>
    </cfRule>
    <cfRule type="expression" dxfId="304" priority="72">
      <formula>AND($H51 &lt; 0, ISNUMBER($H51))</formula>
    </cfRule>
    <cfRule type="expression" dxfId="303" priority="73">
      <formula>AND($E51 &gt; 0, ISNUMBER($E51))</formula>
    </cfRule>
    <cfRule type="expression" dxfId="302" priority="74">
      <formula>AND($E51 &lt; 0, ISNUMBER($E51))</formula>
    </cfRule>
  </conditionalFormatting>
  <conditionalFormatting sqref="D49:F50 E61:F61">
    <cfRule type="expression" dxfId="301" priority="65">
      <formula>$E$61&gt;0</formula>
    </cfRule>
    <cfRule type="expression" dxfId="300" priority="66">
      <formula>$E$61&lt;0</formula>
    </cfRule>
  </conditionalFormatting>
  <conditionalFormatting sqref="G49:I50 H61:I61">
    <cfRule type="expression" dxfId="299" priority="63">
      <formula>$H$61&gt;0</formula>
    </cfRule>
    <cfRule type="expression" dxfId="298" priority="64">
      <formula>$H$61&lt;0</formula>
    </cfRule>
  </conditionalFormatting>
  <conditionalFormatting sqref="J49:L50 K61:L61">
    <cfRule type="expression" dxfId="297" priority="61">
      <formula>$K$61&gt;0</formula>
    </cfRule>
    <cfRule type="expression" dxfId="296" priority="62">
      <formula>$K$61&lt;0</formula>
    </cfRule>
  </conditionalFormatting>
  <conditionalFormatting sqref="M49:O50 N61:O61">
    <cfRule type="expression" dxfId="295" priority="59">
      <formula>$N$61&gt;0</formula>
    </cfRule>
    <cfRule type="expression" dxfId="294" priority="60">
      <formula>$N$61&lt;0</formula>
    </cfRule>
  </conditionalFormatting>
  <conditionalFormatting sqref="A68:O77">
    <cfRule type="expression" dxfId="293" priority="51">
      <formula>AND($N68 &gt; 0, ISNUMBER($N68))</formula>
    </cfRule>
    <cfRule type="expression" dxfId="292" priority="52">
      <formula>AND($N68 &lt; 0, ISNUMBER($N68))</formula>
    </cfRule>
    <cfRule type="expression" dxfId="291" priority="53">
      <formula>AND($K68 &gt; 0, ISNUMBER($K68))</formula>
    </cfRule>
    <cfRule type="expression" dxfId="290" priority="54">
      <formula>AND($K68 &lt; 0, ISNUMBER($K68))</formula>
    </cfRule>
    <cfRule type="expression" dxfId="289" priority="55">
      <formula>AND($H68 &gt; 0, ISNUMBER($H68))</formula>
    </cfRule>
    <cfRule type="expression" dxfId="288" priority="56">
      <formula>AND($H68 &lt; 0, ISNUMBER($H68))</formula>
    </cfRule>
    <cfRule type="expression" dxfId="287" priority="57">
      <formula>AND($E68 &gt; 0, ISNUMBER($E68))</formula>
    </cfRule>
    <cfRule type="expression" dxfId="286" priority="58">
      <formula>AND($E68 &lt; 0, ISNUMBER($E68))</formula>
    </cfRule>
  </conditionalFormatting>
  <conditionalFormatting sqref="D66:F67 E78:F78">
    <cfRule type="expression" dxfId="285" priority="49">
      <formula>$E$78&gt;0</formula>
    </cfRule>
    <cfRule type="expression" dxfId="284" priority="50">
      <formula>$E$78&lt;0</formula>
    </cfRule>
  </conditionalFormatting>
  <conditionalFormatting sqref="G66:I67 H78:I78">
    <cfRule type="expression" dxfId="283" priority="47">
      <formula>$H$78&gt;0</formula>
    </cfRule>
    <cfRule type="expression" dxfId="282" priority="48">
      <formula>$H$78&lt;0</formula>
    </cfRule>
  </conditionalFormatting>
  <conditionalFormatting sqref="J66:L67 K78:L78">
    <cfRule type="expression" dxfId="281" priority="45">
      <formula>$K$78&gt;0</formula>
    </cfRule>
    <cfRule type="expression" dxfId="280" priority="46">
      <formula>$K$78&lt;0</formula>
    </cfRule>
  </conditionalFormatting>
  <conditionalFormatting sqref="M66:O67 N78:O78">
    <cfRule type="expression" dxfId="279" priority="43">
      <formula>$N$78&gt;0</formula>
    </cfRule>
    <cfRule type="expression" dxfId="278" priority="44">
      <formula>$N$78&lt;0</formula>
    </cfRule>
  </conditionalFormatting>
  <conditionalFormatting sqref="A85:O94">
    <cfRule type="expression" dxfId="277" priority="35">
      <formula>AND($N85 &gt; 0, ISNUMBER($N85))</formula>
    </cfRule>
    <cfRule type="expression" dxfId="276" priority="36">
      <formula>AND($N85 &lt; 0, ISNUMBER($N85))</formula>
    </cfRule>
    <cfRule type="expression" dxfId="275" priority="37">
      <formula>AND($K85 &gt; 0, ISNUMBER($K85))</formula>
    </cfRule>
    <cfRule type="expression" dxfId="274" priority="38">
      <formula>AND($K85 &lt; 0, ISNUMBER($K85))</formula>
    </cfRule>
    <cfRule type="expression" dxfId="273" priority="39">
      <formula>AND($H85 &gt; 0, ISNUMBER($H85))</formula>
    </cfRule>
    <cfRule type="expression" dxfId="272" priority="40">
      <formula>AND($H85 &lt; 0, ISNUMBER($H85))</formula>
    </cfRule>
    <cfRule type="expression" dxfId="271" priority="41">
      <formula>AND($E85 &gt; 0, ISNUMBER($E85))</formula>
    </cfRule>
    <cfRule type="expression" dxfId="270" priority="42">
      <formula>AND($E85 &lt; 0, ISNUMBER($E85))</formula>
    </cfRule>
  </conditionalFormatting>
  <conditionalFormatting sqref="D83:F84 E95:F95">
    <cfRule type="expression" dxfId="269" priority="33">
      <formula>$E$95&gt;0</formula>
    </cfRule>
    <cfRule type="expression" dxfId="268" priority="34">
      <formula>$E$95&lt;0</formula>
    </cfRule>
  </conditionalFormatting>
  <conditionalFormatting sqref="G83:I84 H95:I95">
    <cfRule type="expression" dxfId="267" priority="31">
      <formula>$H$95&gt;0</formula>
    </cfRule>
    <cfRule type="expression" dxfId="266" priority="32">
      <formula>$H$95&lt;0</formula>
    </cfRule>
  </conditionalFormatting>
  <conditionalFormatting sqref="J83:L84 K95:L95">
    <cfRule type="expression" dxfId="265" priority="29">
      <formula>$K$95&gt;0</formula>
    </cfRule>
    <cfRule type="expression" dxfId="264" priority="30">
      <formula>$K$95&lt;0</formula>
    </cfRule>
  </conditionalFormatting>
  <conditionalFormatting sqref="M83:O84 N95:O95">
    <cfRule type="expression" dxfId="263" priority="27">
      <formula>$N$95&gt;0</formula>
    </cfRule>
    <cfRule type="expression" dxfId="262" priority="28">
      <formula>$N$95&lt;0</formula>
    </cfRule>
  </conditionalFormatting>
  <conditionalFormatting sqref="A102:O111">
    <cfRule type="expression" dxfId="261" priority="19">
      <formula>AND($N102 &gt; 0, ISNUMBER($N102))</formula>
    </cfRule>
    <cfRule type="expression" dxfId="260" priority="20">
      <formula>AND($N102 &lt; 0, ISNUMBER($N102))</formula>
    </cfRule>
    <cfRule type="expression" dxfId="259" priority="21">
      <formula>AND($K102 &gt; 0, ISNUMBER($K102))</formula>
    </cfRule>
    <cfRule type="expression" dxfId="258" priority="22">
      <formula>AND($K102 &lt; 0, ISNUMBER($K102))</formula>
    </cfRule>
    <cfRule type="expression" dxfId="257" priority="23">
      <formula>AND($H102 &gt; 0, ISNUMBER($H102))</formula>
    </cfRule>
    <cfRule type="expression" dxfId="256" priority="24">
      <formula>AND($H102 &lt; 0, ISNUMBER($H102))</formula>
    </cfRule>
    <cfRule type="expression" dxfId="255" priority="25">
      <formula>AND($E102 &gt; 0, ISNUMBER($E102))</formula>
    </cfRule>
    <cfRule type="expression" dxfId="254" priority="26">
      <formula>AND($E102 &lt; 0, ISNUMBER($E102))</formula>
    </cfRule>
  </conditionalFormatting>
  <conditionalFormatting sqref="D100:F101 E112:F112">
    <cfRule type="expression" dxfId="253" priority="17">
      <formula>$E$112&gt;0</formula>
    </cfRule>
    <cfRule type="expression" dxfId="252" priority="18">
      <formula>$E$112&lt;0</formula>
    </cfRule>
  </conditionalFormatting>
  <conditionalFormatting sqref="G100:I101 H112:I112">
    <cfRule type="expression" dxfId="251" priority="15">
      <formula>$H$112&gt;0</formula>
    </cfRule>
    <cfRule type="expression" dxfId="250" priority="16">
      <formula>$H$112&lt;0</formula>
    </cfRule>
  </conditionalFormatting>
  <conditionalFormatting sqref="J100:L101 K112:L112">
    <cfRule type="expression" dxfId="249" priority="13">
      <formula>$K$112&gt;0</formula>
    </cfRule>
    <cfRule type="expression" dxfId="248" priority="14">
      <formula>$K$112&lt;0</formula>
    </cfRule>
  </conditionalFormatting>
  <conditionalFormatting sqref="M100:O101 N112:O112">
    <cfRule type="expression" dxfId="247" priority="11">
      <formula>$N$112&gt;0</formula>
    </cfRule>
    <cfRule type="expression" dxfId="246" priority="12">
      <formula>$N$112&lt;0</formula>
    </cfRule>
  </conditionalFormatting>
  <conditionalFormatting sqref="G2:I3">
    <cfRule type="expression" dxfId="24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4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4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4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4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4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3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3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3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3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08444-DE11-449B-AE10-ED27878FDB3D}">
  <sheetPr codeName="Sheet28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44287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-65,559 KRW (-6.56%)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222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-59,490 KRW (-6.61%)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-56,972 KRW (-5.70%)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-23,989 KRW (-2.40%)</v>
      </c>
      <c r="H9" s="273"/>
      <c r="I9" s="274"/>
      <c r="J9" s="1" t="s">
        <v>28</v>
      </c>
      <c r="K9" s="281" t="s">
        <v>217</v>
      </c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-61,187 KRW (-6.12%)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222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221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25" t="s">
        <v>67</v>
      </c>
      <c r="H16" s="226" t="s">
        <v>68</v>
      </c>
      <c r="I16" s="227" t="s">
        <v>70</v>
      </c>
      <c r="J16" s="4" t="s">
        <v>67</v>
      </c>
      <c r="K16" s="4" t="s">
        <v>68</v>
      </c>
      <c r="L16" s="223" t="s">
        <v>70</v>
      </c>
      <c r="M16" s="18" t="s">
        <v>67</v>
      </c>
      <c r="N16" s="4" t="s">
        <v>68</v>
      </c>
      <c r="O16" s="224" t="s">
        <v>70</v>
      </c>
      <c r="Q16" s="265"/>
      <c r="R16" s="266"/>
    </row>
    <row r="17" spans="1:18" ht="17.25" customHeight="1">
      <c r="A17" s="39" t="s">
        <v>258</v>
      </c>
      <c r="B17" s="89">
        <f>IF(NOT(_xlfn.IFNA(VLOOKUP($A17, $A$30:$O$112, 2, FALSE), "")=0), _xlfn.IFNA(VLOOKUP($A17, $A$30:$O$112, 2, FALSE), ""), "")</f>
        <v>2480</v>
      </c>
      <c r="C17" s="22">
        <f>IF(NOT(_xlfn.IFNA(VLOOKUP($A17, $A$30:$O$112, 3, FALSE), "")=0), _xlfn.IFNA(VLOOKUP($A17, $A$30:$O$112, 3, FALSE), ""), "")</f>
        <v>0.14285714290000001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>
        <f>IF(NOT(_xlfn.IFNA(VLOOKUP($A17, $A$30:$O$112, 13, FALSE), "")=0), _xlfn.IFNA(VLOOKUP($A17, $A$30:$O$112, 13, FALSE), ""), "")</f>
        <v>2270</v>
      </c>
      <c r="N17" s="22">
        <f>IF(NOT(_xlfn.IFNA(VLOOKUP($A17, $A$30:$O$112, 14, FALSE), "")=0), _xlfn.IFNA(VLOOKUP($A17, $A$30:$O$112, 14, FALSE), ""), "")</f>
        <v>-8.4677419354838704E-2</v>
      </c>
      <c r="O17" s="43">
        <f>IF(NOT(_xlfn.IFNA(VLOOKUP($A17, $A$30:$O$112, 15, FALSE), "")=0), _xlfn.IFNA(VLOOKUP($A17, $A$30:$O$112, 15, FALSE), ""), "")</f>
        <v>-8467.7419354838712</v>
      </c>
      <c r="Q17" s="263"/>
      <c r="R17" s="264"/>
    </row>
    <row r="18" spans="1:18" ht="17.25" customHeight="1">
      <c r="A18" s="40" t="s">
        <v>123</v>
      </c>
      <c r="B18" s="36">
        <f t="shared" ref="B18:B26" si="1">IF(NOT(_xlfn.IFNA(VLOOKUP($A18, $A$30:$O$112, 2, FALSE), "")=0), _xlfn.IFNA(VLOOKUP($A18, $A$30:$O$112, 2, FALSE), ""), "")</f>
        <v>126</v>
      </c>
      <c r="C18" s="5">
        <f t="shared" ref="C18:C26" si="2">IF(NOT(_xlfn.IFNA(VLOOKUP($A18, $A$30:$O$112, 3, FALSE), "")=0), _xlfn.IFNA(VLOOKUP($A18, $A$30:$O$112, 3, FALSE), ""), "")</f>
        <v>0.1351351351</v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>
        <f t="shared" ref="M18:M26" si="11">IF(NOT(_xlfn.IFNA(VLOOKUP($A18, $A$30:$O$112, 13, FALSE), "")=0), _xlfn.IFNA(VLOOKUP($A18, $A$30:$O$112, 13, FALSE), ""), "")</f>
        <v>114</v>
      </c>
      <c r="N18" s="5">
        <f t="shared" ref="N18:N26" si="12">IF(NOT(_xlfn.IFNA(VLOOKUP($A18, $A$30:$O$112, 14, FALSE), "")=0), _xlfn.IFNA(VLOOKUP($A18, $A$30:$O$112, 14, FALSE), ""), "")</f>
        <v>-9.5238095238095233E-2</v>
      </c>
      <c r="O18" s="44">
        <f t="shared" ref="O18:O26" si="13">IF(NOT(_xlfn.IFNA(VLOOKUP($A18, $A$30:$O$112, 15, FALSE), "")=0), _xlfn.IFNA(VLOOKUP($A18, $A$30:$O$112, 15, FALSE), ""), "")</f>
        <v>-9523.8095238095229</v>
      </c>
      <c r="Q18" s="263"/>
      <c r="R18" s="264"/>
    </row>
    <row r="19" spans="1:18" ht="17.25" customHeight="1">
      <c r="A19" s="40" t="s">
        <v>189</v>
      </c>
      <c r="B19" s="36">
        <f t="shared" si="1"/>
        <v>9800</v>
      </c>
      <c r="C19" s="5">
        <f t="shared" si="2"/>
        <v>0.11111111110000001</v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>
        <f t="shared" si="11"/>
        <v>9870</v>
      </c>
      <c r="N19" s="5">
        <f t="shared" si="12"/>
        <v>7.1428571428571426E-3</v>
      </c>
      <c r="O19" s="44">
        <f t="shared" si="13"/>
        <v>714.28571428571422</v>
      </c>
      <c r="Q19" s="263"/>
      <c r="R19" s="264"/>
    </row>
    <row r="20" spans="1:18" ht="17.25" customHeight="1">
      <c r="A20" s="40" t="s">
        <v>124</v>
      </c>
      <c r="B20" s="36">
        <f t="shared" si="1"/>
        <v>599</v>
      </c>
      <c r="C20" s="5">
        <f t="shared" si="2"/>
        <v>0.1051660517</v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>
        <f t="shared" si="11"/>
        <v>585</v>
      </c>
      <c r="N20" s="5">
        <f t="shared" si="12"/>
        <v>-2.337228714524207E-2</v>
      </c>
      <c r="O20" s="44">
        <f t="shared" si="13"/>
        <v>-2337.2287145242071</v>
      </c>
      <c r="Q20" s="263"/>
      <c r="R20" s="264"/>
    </row>
    <row r="21" spans="1:18" ht="17.25" customHeight="1">
      <c r="A21" s="41" t="s">
        <v>150</v>
      </c>
      <c r="B21" s="37">
        <f t="shared" si="1"/>
        <v>3660</v>
      </c>
      <c r="C21" s="24">
        <f t="shared" si="2"/>
        <v>0.1040723982</v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>
        <f t="shared" si="11"/>
        <v>3430</v>
      </c>
      <c r="N21" s="24">
        <f t="shared" si="12"/>
        <v>-6.2841530054644809E-2</v>
      </c>
      <c r="O21" s="62">
        <f t="shared" si="13"/>
        <v>-6284.1530054644809</v>
      </c>
      <c r="Q21" s="263"/>
      <c r="R21" s="264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63"/>
      <c r="R22" s="264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3"/>
      <c r="R23" s="26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3"/>
      <c r="R24" s="26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5"/>
      <c r="R25" s="26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-5.1797294929992729E-2</v>
      </c>
      <c r="O27" s="47">
        <f>SUM(O17:O26)</f>
        <v>-25898.647464996371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221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23" t="s">
        <v>70</v>
      </c>
      <c r="M33" s="18" t="s">
        <v>67</v>
      </c>
      <c r="N33" s="4" t="s">
        <v>68</v>
      </c>
      <c r="O33" s="224" t="s">
        <v>70</v>
      </c>
      <c r="Q33" s="237"/>
      <c r="R33" s="238"/>
    </row>
    <row r="34" spans="1:18" ht="17.25" customHeight="1">
      <c r="A34" s="9" t="s">
        <v>122</v>
      </c>
      <c r="B34" s="31">
        <v>64.5</v>
      </c>
      <c r="C34" s="22">
        <v>0.14361702130000001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57.9</v>
      </c>
      <c r="N34" s="22">
        <f>IF(ISNUMBER(M34), (M34 - $B34) / $B34, "")</f>
        <v>-0.10232558139534886</v>
      </c>
      <c r="O34" s="43">
        <f>IF(ISNUMBER(M34), $B44 * N34, "")</f>
        <v>-10232.558139534887</v>
      </c>
      <c r="Q34" s="235"/>
      <c r="R34" s="236"/>
    </row>
    <row r="35" spans="1:18" ht="17.25" customHeight="1">
      <c r="A35" s="11" t="s">
        <v>131</v>
      </c>
      <c r="B35" s="32">
        <v>29.2</v>
      </c>
      <c r="C35" s="5">
        <v>7.7490774900000003E-2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28.2</v>
      </c>
      <c r="N35" s="5">
        <f t="shared" ref="N35:N43" si="17">IF(ISNUMBER(M35), (M35 - $B35) / $B35, "")</f>
        <v>-3.4246575342465752E-2</v>
      </c>
      <c r="O35" s="44">
        <f>IF(ISNUMBER(M35), $B44 * N35, "")</f>
        <v>-3424.6575342465753</v>
      </c>
      <c r="Q35" s="235"/>
      <c r="R35" s="236"/>
    </row>
    <row r="36" spans="1:18" ht="17.25" customHeight="1">
      <c r="A36" s="11" t="s">
        <v>107</v>
      </c>
      <c r="B36" s="32">
        <v>32</v>
      </c>
      <c r="C36" s="5">
        <v>6.6666666700000002E-2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29.5</v>
      </c>
      <c r="N36" s="5">
        <f t="shared" si="17"/>
        <v>-7.8125E-2</v>
      </c>
      <c r="O36" s="44">
        <f>IF(ISNUMBER(M36), $B44 * N36, "")</f>
        <v>-7812.5</v>
      </c>
      <c r="Q36" s="235"/>
      <c r="R36" s="236"/>
    </row>
    <row r="37" spans="1:18" ht="17.25" customHeight="1">
      <c r="A37" s="11" t="s">
        <v>162</v>
      </c>
      <c r="B37" s="32">
        <v>46.4</v>
      </c>
      <c r="C37" s="5">
        <v>6.1784896999999998E-2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43.7</v>
      </c>
      <c r="N37" s="5">
        <f t="shared" si="17"/>
        <v>-5.8189655172413701E-2</v>
      </c>
      <c r="O37" s="44">
        <f>IF(ISNUMBER(M37), $B44 * N37, "")</f>
        <v>-5818.9655172413704</v>
      </c>
      <c r="Q37" s="235"/>
      <c r="R37" s="236"/>
    </row>
    <row r="38" spans="1:18" ht="17.25" customHeight="1">
      <c r="A38" s="8" t="s">
        <v>154</v>
      </c>
      <c r="B38" s="33">
        <v>20.5</v>
      </c>
      <c r="C38" s="24">
        <v>5.1282051299999999E-2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18.600000000000001</v>
      </c>
      <c r="N38" s="24">
        <f t="shared" si="17"/>
        <v>-9.2682926829268222E-2</v>
      </c>
      <c r="O38" s="44">
        <f>IF(ISNUMBER(M38), $B44 * N38, "")</f>
        <v>-9268.2926829268217</v>
      </c>
      <c r="Q38" s="235"/>
      <c r="R38" s="236"/>
    </row>
    <row r="39" spans="1:18" ht="17.25" customHeight="1">
      <c r="A39" s="11" t="s">
        <v>147</v>
      </c>
      <c r="B39" s="32">
        <v>71.400000000000006</v>
      </c>
      <c r="C39" s="5">
        <v>4.3859649100000002E-2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69.5</v>
      </c>
      <c r="N39" s="5">
        <f t="shared" si="17"/>
        <v>-2.661064425770316E-2</v>
      </c>
      <c r="O39" s="48">
        <f>IF(ISNUMBER(M39), $B44 * N39, "")</f>
        <v>-2661.0644257703161</v>
      </c>
      <c r="Q39" s="235"/>
      <c r="R39" s="236"/>
    </row>
    <row r="40" spans="1:18" ht="17.25" customHeight="1">
      <c r="A40" s="11" t="s">
        <v>142</v>
      </c>
      <c r="B40" s="32">
        <v>8.67</v>
      </c>
      <c r="C40" s="5">
        <v>3.8323353300000002E-2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8.07</v>
      </c>
      <c r="N40" s="5">
        <f t="shared" si="17"/>
        <v>-6.9204152249134912E-2</v>
      </c>
      <c r="O40" s="44">
        <f>IF(ISNUMBER(M40), $B44 * N40, "")</f>
        <v>-6920.4152249134913</v>
      </c>
      <c r="Q40" s="235"/>
      <c r="R40" s="236"/>
    </row>
    <row r="41" spans="1:18" ht="17.25" customHeight="1">
      <c r="A41" s="11" t="s">
        <v>144</v>
      </c>
      <c r="B41" s="32">
        <v>35.6</v>
      </c>
      <c r="C41" s="5">
        <v>3.4883720899999998E-2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33.200000000000003</v>
      </c>
      <c r="N41" s="5">
        <f t="shared" si="17"/>
        <v>-6.7415730337078608E-2</v>
      </c>
      <c r="O41" s="44">
        <f>IF(ISNUMBER(M41), $B44 * N41, "")</f>
        <v>-6741.5730337078612</v>
      </c>
      <c r="Q41" s="235"/>
      <c r="R41" s="236"/>
    </row>
    <row r="42" spans="1:18" ht="17.25" customHeight="1">
      <c r="A42" s="11" t="s">
        <v>100</v>
      </c>
      <c r="B42" s="32">
        <v>32.299999999999997</v>
      </c>
      <c r="C42" s="5">
        <v>3.1948881800000002E-2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30.2</v>
      </c>
      <c r="N42" s="5">
        <f t="shared" si="17"/>
        <v>-6.5015479876160936E-2</v>
      </c>
      <c r="O42" s="44">
        <f>IF(ISNUMBER(M42), $B44 * N42, "")</f>
        <v>-6501.5479876160935</v>
      </c>
      <c r="P42" s="17"/>
      <c r="Q42" s="237"/>
      <c r="R42" s="238"/>
    </row>
    <row r="43" spans="1:18" ht="17.25" customHeight="1" thickBot="1">
      <c r="A43" s="13" t="s">
        <v>95</v>
      </c>
      <c r="B43" s="34">
        <v>25.9</v>
      </c>
      <c r="C43" s="16">
        <v>3.187251E-2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24.3</v>
      </c>
      <c r="N43" s="16">
        <f t="shared" si="17"/>
        <v>-6.1776061776061694E-2</v>
      </c>
      <c r="O43" s="45">
        <f>IF(ISNUMBER(M43), $B44 * N43, "")</f>
        <v>-6177.6061776061697</v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-6.5559180723563579E-2</v>
      </c>
      <c r="O44" s="47">
        <f>SUM(O34:O43)</f>
        <v>-65559.180723563593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221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23" t="s">
        <v>70</v>
      </c>
      <c r="M50" s="18" t="s">
        <v>67</v>
      </c>
      <c r="N50" s="4" t="s">
        <v>68</v>
      </c>
      <c r="O50" s="224" t="s">
        <v>70</v>
      </c>
      <c r="Q50" s="237"/>
      <c r="R50" s="238"/>
    </row>
    <row r="51" spans="1:18" ht="17.25" customHeight="1">
      <c r="A51" s="9" t="s">
        <v>132</v>
      </c>
      <c r="B51" s="31">
        <v>20.7</v>
      </c>
      <c r="C51" s="22">
        <v>1.47058824E-2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19.100000000000001</v>
      </c>
      <c r="N51" s="22">
        <f>IF(ISNUMBER(M51), (M51 - $B51) / $B51, "")</f>
        <v>-7.7294685990338063E-2</v>
      </c>
      <c r="O51" s="43">
        <f>IF(ISNUMBER(M51), $B61 * N51, "")</f>
        <v>-7729.4685990338066</v>
      </c>
      <c r="Q51" s="235"/>
      <c r="R51" s="236"/>
    </row>
    <row r="52" spans="1:18" ht="17.25" customHeight="1">
      <c r="A52" s="11" t="s">
        <v>134</v>
      </c>
      <c r="B52" s="32">
        <v>22.9</v>
      </c>
      <c r="C52" s="5">
        <v>1.32743363E-2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21.3</v>
      </c>
      <c r="N52" s="5">
        <f t="shared" ref="N52:N60" si="21">IF(ISNUMBER(M52), (M52 - $B52) / $B52, "")</f>
        <v>-6.9868995633187686E-2</v>
      </c>
      <c r="O52" s="44">
        <f>IF(ISNUMBER(M52), $B61 * N52, "")</f>
        <v>-6986.8995633187687</v>
      </c>
      <c r="Q52" s="235"/>
      <c r="R52" s="236"/>
    </row>
    <row r="53" spans="1:18" ht="17.25" customHeight="1">
      <c r="A53" s="11" t="s">
        <v>118</v>
      </c>
      <c r="B53" s="32">
        <v>20.6</v>
      </c>
      <c r="C53" s="5">
        <v>9.8039215999999995E-3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19.3</v>
      </c>
      <c r="N53" s="5">
        <f t="shared" si="21"/>
        <v>-6.3106796116504882E-2</v>
      </c>
      <c r="O53" s="44">
        <f>IF(ISNUMBER(M53), $B61 * N53, "")</f>
        <v>-6310.6796116504884</v>
      </c>
      <c r="Q53" s="235"/>
      <c r="R53" s="236"/>
    </row>
    <row r="54" spans="1:18" ht="17.25" customHeight="1">
      <c r="A54" s="11" t="s">
        <v>145</v>
      </c>
      <c r="B54" s="32">
        <v>76</v>
      </c>
      <c r="C54" s="5">
        <v>7.9575597000000001E-3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71.400000000000006</v>
      </c>
      <c r="N54" s="5">
        <f t="shared" si="21"/>
        <v>-6.0526315789473609E-2</v>
      </c>
      <c r="O54" s="44">
        <f>IF(ISNUMBER(M54), $B61 * N54, "")</f>
        <v>-6052.631578947361</v>
      </c>
      <c r="Q54" s="235"/>
      <c r="R54" s="236"/>
    </row>
    <row r="55" spans="1:18" ht="17.25" customHeight="1">
      <c r="A55" s="8" t="s">
        <v>135</v>
      </c>
      <c r="B55" s="33">
        <v>22</v>
      </c>
      <c r="C55" s="24">
        <v>-4.5248869000000004E-3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20.5</v>
      </c>
      <c r="N55" s="24">
        <f t="shared" si="21"/>
        <v>-6.8181818181818177E-2</v>
      </c>
      <c r="O55" s="44">
        <f>IF(ISNUMBER(M55), $B61 * N55, "")</f>
        <v>-6818.181818181818</v>
      </c>
      <c r="Q55" s="235"/>
      <c r="R55" s="236"/>
    </row>
    <row r="56" spans="1:18" ht="17.25" customHeight="1">
      <c r="A56" s="11" t="s">
        <v>112</v>
      </c>
      <c r="B56" s="32">
        <v>97.8</v>
      </c>
      <c r="C56" s="5">
        <v>-7.1065989999999999E-3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92.3</v>
      </c>
      <c r="N56" s="5">
        <f t="shared" si="21"/>
        <v>-5.6237218813905934E-2</v>
      </c>
      <c r="O56" s="48">
        <f>IF(ISNUMBER(M56), $B61 * N56, "")</f>
        <v>-5623.7218813905938</v>
      </c>
      <c r="Q56" s="235"/>
      <c r="R56" s="236"/>
    </row>
    <row r="57" spans="1:18" ht="17.25" customHeight="1">
      <c r="A57" s="11" t="s">
        <v>103</v>
      </c>
      <c r="B57" s="32">
        <v>91.3</v>
      </c>
      <c r="C57" s="5">
        <v>-7.6086957000000002E-3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>
        <v>84.5</v>
      </c>
      <c r="N57" s="5">
        <f t="shared" si="21"/>
        <v>-7.4479737130339507E-2</v>
      </c>
      <c r="O57" s="44">
        <f>IF(ISNUMBER(M57), $B61 * N57, "")</f>
        <v>-7447.9737130339508</v>
      </c>
      <c r="Q57" s="235"/>
      <c r="R57" s="236"/>
    </row>
    <row r="58" spans="1:18" ht="17.25" customHeight="1">
      <c r="A58" s="11" t="s">
        <v>157</v>
      </c>
      <c r="B58" s="32">
        <v>25.1</v>
      </c>
      <c r="C58" s="5">
        <v>-1.18110236E-2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>
        <v>23.6</v>
      </c>
      <c r="N58" s="5">
        <f t="shared" si="21"/>
        <v>-5.97609561752988E-2</v>
      </c>
      <c r="O58" s="44">
        <f>IF(ISNUMBER(M58), $B61 * N58, "")</f>
        <v>-5976.0956175298797</v>
      </c>
      <c r="Q58" s="235"/>
      <c r="R58" s="236"/>
    </row>
    <row r="59" spans="1:18" ht="17.25" customHeight="1">
      <c r="A59" s="11" t="s">
        <v>127</v>
      </c>
      <c r="B59" s="32">
        <v>97.8</v>
      </c>
      <c r="C59" s="5">
        <v>-2.1021021000000001E-2</v>
      </c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>
        <v>91.4</v>
      </c>
      <c r="N59" s="5">
        <f t="shared" si="21"/>
        <v>-6.5439672801635901E-2</v>
      </c>
      <c r="O59" s="44">
        <f>IF(ISNUMBER(M59), $B61 * N59, "")</f>
        <v>-6543.9672801635897</v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-6.6099577403611387E-2</v>
      </c>
      <c r="O61" s="47">
        <f>SUM(O51:O60)</f>
        <v>-59489.619663250247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221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23" t="s">
        <v>70</v>
      </c>
      <c r="M67" s="18" t="s">
        <v>67</v>
      </c>
      <c r="N67" s="4" t="s">
        <v>68</v>
      </c>
      <c r="O67" s="224" t="s">
        <v>70</v>
      </c>
      <c r="Q67" s="237"/>
      <c r="R67" s="238"/>
    </row>
    <row r="68" spans="1:18" ht="17.25" customHeight="1">
      <c r="A68" s="9" t="s">
        <v>120</v>
      </c>
      <c r="B68" s="31">
        <v>787</v>
      </c>
      <c r="C68" s="22">
        <v>0.24132492110000001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731</v>
      </c>
      <c r="N68" s="22">
        <f>IF(ISNUMBER(M68), (M68 - $B68) / $B68, "")</f>
        <v>-7.1156289707750953E-2</v>
      </c>
      <c r="O68" s="43">
        <f>IF(ISNUMBER(M68), $B78 * N68, "")</f>
        <v>-7115.6289707750957</v>
      </c>
      <c r="Q68" s="235"/>
      <c r="R68" s="236"/>
    </row>
    <row r="69" spans="1:18" ht="17.25" customHeight="1">
      <c r="A69" s="11" t="s">
        <v>149</v>
      </c>
      <c r="B69" s="32">
        <v>236</v>
      </c>
      <c r="C69" s="5">
        <v>0.20408163269999999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220</v>
      </c>
      <c r="N69" s="5">
        <f t="shared" ref="N69:N77" si="25">IF(ISNUMBER(M69), (M69 - $B69) / $B69, "")</f>
        <v>-6.7796610169491525E-2</v>
      </c>
      <c r="O69" s="44">
        <f>IF(ISNUMBER(M69), $B78 * N69, "")</f>
        <v>-6779.6610169491523</v>
      </c>
      <c r="Q69" s="235"/>
      <c r="R69" s="236"/>
    </row>
    <row r="70" spans="1:18" ht="17.25" customHeight="1">
      <c r="A70" s="11" t="s">
        <v>123</v>
      </c>
      <c r="B70" s="32">
        <v>126</v>
      </c>
      <c r="C70" s="5">
        <v>0.1351351351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114</v>
      </c>
      <c r="N70" s="5">
        <f t="shared" si="25"/>
        <v>-9.5238095238095233E-2</v>
      </c>
      <c r="O70" s="44">
        <f>IF(ISNUMBER(M70), $B78 * N70, "")</f>
        <v>-9523.8095238095229</v>
      </c>
      <c r="Q70" s="235"/>
      <c r="R70" s="236"/>
    </row>
    <row r="71" spans="1:18" ht="17.25" customHeight="1">
      <c r="A71" s="11" t="s">
        <v>124</v>
      </c>
      <c r="B71" s="32">
        <v>599</v>
      </c>
      <c r="C71" s="5">
        <v>0.1051660517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585</v>
      </c>
      <c r="N71" s="5">
        <f t="shared" si="25"/>
        <v>-2.337228714524207E-2</v>
      </c>
      <c r="O71" s="44">
        <f>IF(ISNUMBER(M71), $B78 * N71, "")</f>
        <v>-2337.2287145242071</v>
      </c>
      <c r="Q71" s="235"/>
      <c r="R71" s="236"/>
    </row>
    <row r="72" spans="1:18" ht="17.25" customHeight="1">
      <c r="A72" s="8" t="s">
        <v>125</v>
      </c>
      <c r="B72" s="33">
        <v>246</v>
      </c>
      <c r="C72" s="24">
        <v>9.8214285700000001E-2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226</v>
      </c>
      <c r="N72" s="24">
        <f t="shared" si="25"/>
        <v>-8.1300813008130079E-2</v>
      </c>
      <c r="O72" s="44">
        <f>IF(ISNUMBER(M72), $B78 * N72, "")</f>
        <v>-8130.0813008130081</v>
      </c>
      <c r="Q72" s="235"/>
      <c r="R72" s="236"/>
    </row>
    <row r="73" spans="1:18" ht="17.25" customHeight="1">
      <c r="A73" s="11" t="s">
        <v>139</v>
      </c>
      <c r="B73" s="32">
        <v>389</v>
      </c>
      <c r="C73" s="5">
        <v>8.0555555599999995E-2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352</v>
      </c>
      <c r="N73" s="5">
        <f t="shared" si="25"/>
        <v>-9.5115681233933158E-2</v>
      </c>
      <c r="O73" s="48">
        <f>IF(ISNUMBER(M73), $B78 * N73, "")</f>
        <v>-9511.5681233933155</v>
      </c>
      <c r="Q73" s="235"/>
      <c r="R73" s="236"/>
    </row>
    <row r="74" spans="1:18" ht="17.25" customHeight="1">
      <c r="A74" s="11" t="s">
        <v>165</v>
      </c>
      <c r="B74" s="32">
        <v>494</v>
      </c>
      <c r="C74" s="5">
        <v>7.3913043499999997E-2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454</v>
      </c>
      <c r="N74" s="5">
        <f t="shared" si="25"/>
        <v>-8.0971659919028341E-2</v>
      </c>
      <c r="O74" s="44">
        <f>IF(ISNUMBER(M74), $B78 * N74, "")</f>
        <v>-8097.1659919028343</v>
      </c>
      <c r="Q74" s="235"/>
      <c r="R74" s="236"/>
    </row>
    <row r="75" spans="1:18" ht="17.25" customHeight="1">
      <c r="A75" s="11" t="s">
        <v>212</v>
      </c>
      <c r="B75" s="32">
        <v>194</v>
      </c>
      <c r="C75" s="5">
        <v>7.1823204399999993E-2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181</v>
      </c>
      <c r="N75" s="5">
        <f t="shared" si="25"/>
        <v>-6.7010309278350513E-2</v>
      </c>
      <c r="O75" s="44">
        <f>IF(ISNUMBER(M75), $B78 * N75, "")</f>
        <v>-6701.0309278350514</v>
      </c>
      <c r="Q75" s="235"/>
      <c r="R75" s="236"/>
    </row>
    <row r="76" spans="1:18" ht="17.25" customHeight="1">
      <c r="A76" s="11" t="s">
        <v>163</v>
      </c>
      <c r="B76" s="32">
        <v>147</v>
      </c>
      <c r="C76" s="5">
        <v>0.05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139</v>
      </c>
      <c r="N76" s="5">
        <f t="shared" si="25"/>
        <v>-5.4421768707482991E-2</v>
      </c>
      <c r="O76" s="44">
        <f>IF(ISNUMBER(M76), $B78 * N76, "")</f>
        <v>-5442.1768707482988</v>
      </c>
      <c r="Q76" s="237"/>
      <c r="R76" s="238"/>
    </row>
    <row r="77" spans="1:18" ht="17.25" customHeight="1" thickBot="1">
      <c r="A77" s="13" t="s">
        <v>137</v>
      </c>
      <c r="B77" s="34">
        <v>180</v>
      </c>
      <c r="C77" s="16">
        <v>4.6511627899999998E-2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192</v>
      </c>
      <c r="N77" s="16">
        <f t="shared" si="25"/>
        <v>6.6666666666666666E-2</v>
      </c>
      <c r="O77" s="45">
        <f>IF(ISNUMBER(M77), $B78 * N77, "")</f>
        <v>6666.666666666667</v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-5.6971684774083819E-2</v>
      </c>
      <c r="O78" s="47">
        <f>SUM(O68:O77)</f>
        <v>-56971.68477408382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221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23" t="s">
        <v>70</v>
      </c>
      <c r="M84" s="18" t="s">
        <v>67</v>
      </c>
      <c r="N84" s="4" t="s">
        <v>68</v>
      </c>
      <c r="O84" s="224" t="s">
        <v>70</v>
      </c>
      <c r="Q84" s="237"/>
      <c r="R84" s="238"/>
    </row>
    <row r="85" spans="1:18" ht="17.25" customHeight="1">
      <c r="A85" s="9" t="s">
        <v>174</v>
      </c>
      <c r="B85" s="31">
        <v>389</v>
      </c>
      <c r="C85" s="22">
        <v>4.5698924699999997E-2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372</v>
      </c>
      <c r="N85" s="22">
        <f>IF(ISNUMBER(M85), (M85 - $B85) / $B85, "")</f>
        <v>-4.3701799485861184E-2</v>
      </c>
      <c r="O85" s="43">
        <f>IF(ISNUMBER(M85), $B95 * N85, "")</f>
        <v>-4370.1799485861184</v>
      </c>
      <c r="Q85" s="235"/>
      <c r="R85" s="236"/>
    </row>
    <row r="86" spans="1:18" ht="17.25" customHeight="1">
      <c r="A86" s="11" t="s">
        <v>129</v>
      </c>
      <c r="B86" s="32">
        <v>352</v>
      </c>
      <c r="C86" s="5">
        <v>4.1420118300000003E-2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328</v>
      </c>
      <c r="N86" s="5">
        <f t="shared" ref="N86:N94" si="29">IF(ISNUMBER(M86), (M86 - $B86) / $B86, "")</f>
        <v>-6.8181818181818177E-2</v>
      </c>
      <c r="O86" s="44">
        <f>IF(ISNUMBER(M86), $B95 * N86, "")</f>
        <v>-6818.181818181818</v>
      </c>
      <c r="Q86" s="235"/>
      <c r="R86" s="236"/>
    </row>
    <row r="87" spans="1:18" ht="17.25" customHeight="1">
      <c r="A87" s="11" t="s">
        <v>130</v>
      </c>
      <c r="B87" s="32">
        <v>248</v>
      </c>
      <c r="C87" s="5">
        <v>3.7656903800000002E-2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267</v>
      </c>
      <c r="N87" s="5">
        <f t="shared" si="29"/>
        <v>7.6612903225806453E-2</v>
      </c>
      <c r="O87" s="44">
        <f>IF(ISNUMBER(M87), $B95 * N87, "")</f>
        <v>7661.2903225806449</v>
      </c>
      <c r="Q87" s="235"/>
      <c r="R87" s="236"/>
    </row>
    <row r="88" spans="1:18" ht="17.25" customHeight="1">
      <c r="A88" s="11" t="s">
        <v>116</v>
      </c>
      <c r="B88" s="32">
        <v>148</v>
      </c>
      <c r="C88" s="5">
        <v>3.4965034999999998E-2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139</v>
      </c>
      <c r="N88" s="5">
        <f t="shared" si="29"/>
        <v>-6.0810810810810814E-2</v>
      </c>
      <c r="O88" s="44">
        <f>IF(ISNUMBER(M88), $B95 * N88, "")</f>
        <v>-6081.0810810810817</v>
      </c>
      <c r="Q88" s="235"/>
      <c r="R88" s="236"/>
    </row>
    <row r="89" spans="1:18" ht="17.25" customHeight="1">
      <c r="A89" s="8" t="s">
        <v>104</v>
      </c>
      <c r="B89" s="33">
        <v>510</v>
      </c>
      <c r="C89" s="24">
        <v>3.4482758600000003E-2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505</v>
      </c>
      <c r="N89" s="24">
        <f t="shared" si="29"/>
        <v>-9.8039215686274508E-3</v>
      </c>
      <c r="O89" s="44">
        <f>IF(ISNUMBER(M89), $B95 * N89, "")</f>
        <v>-980.39215686274508</v>
      </c>
      <c r="Q89" s="235"/>
      <c r="R89" s="236"/>
    </row>
    <row r="90" spans="1:18" ht="17.25" customHeight="1">
      <c r="A90" s="11" t="s">
        <v>171</v>
      </c>
      <c r="B90" s="32">
        <v>595</v>
      </c>
      <c r="C90" s="5">
        <v>2.9411764699999999E-2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563</v>
      </c>
      <c r="N90" s="5">
        <f t="shared" si="29"/>
        <v>-5.378151260504202E-2</v>
      </c>
      <c r="O90" s="48">
        <f>IF(ISNUMBER(M90), $B95 * N90, "")</f>
        <v>-5378.1512605042017</v>
      </c>
      <c r="Q90" s="235"/>
      <c r="R90" s="236"/>
    </row>
    <row r="91" spans="1:18" ht="17.25" customHeight="1">
      <c r="A91" s="11" t="s">
        <v>126</v>
      </c>
      <c r="B91" s="32">
        <v>156</v>
      </c>
      <c r="C91" s="5">
        <v>2.6315789499999999E-2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147</v>
      </c>
      <c r="N91" s="5">
        <f t="shared" si="29"/>
        <v>-5.7692307692307696E-2</v>
      </c>
      <c r="O91" s="44">
        <f>IF(ISNUMBER(M91), $B95 * N91, "")</f>
        <v>-5769.2307692307695</v>
      </c>
      <c r="Q91" s="235"/>
      <c r="R91" s="236"/>
    </row>
    <row r="92" spans="1:18" ht="17.25" customHeight="1">
      <c r="A92" s="11" t="s">
        <v>96</v>
      </c>
      <c r="B92" s="32">
        <v>609</v>
      </c>
      <c r="C92" s="5">
        <v>2.35294118E-2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662</v>
      </c>
      <c r="N92" s="5">
        <f t="shared" si="29"/>
        <v>8.7027914614121515E-2</v>
      </c>
      <c r="O92" s="44">
        <f>IF(ISNUMBER(M92), $B95 * N92, "")</f>
        <v>8702.791461412151</v>
      </c>
      <c r="Q92" s="235"/>
      <c r="R92" s="236"/>
    </row>
    <row r="93" spans="1:18" ht="17.25" customHeight="1">
      <c r="A93" s="11" t="s">
        <v>170</v>
      </c>
      <c r="B93" s="32">
        <v>437</v>
      </c>
      <c r="C93" s="5">
        <v>2.3419203699999998E-2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418</v>
      </c>
      <c r="N93" s="5">
        <f t="shared" si="29"/>
        <v>-4.3478260869565216E-2</v>
      </c>
      <c r="O93" s="44">
        <f>IF(ISNUMBER(M93), $B95 * N93, "")</f>
        <v>-4347.826086956522</v>
      </c>
      <c r="Q93" s="237"/>
      <c r="R93" s="238"/>
    </row>
    <row r="94" spans="1:18" ht="17.25" customHeight="1" thickBot="1">
      <c r="A94" s="13" t="s">
        <v>98</v>
      </c>
      <c r="B94" s="34">
        <v>227</v>
      </c>
      <c r="C94" s="16">
        <v>2.2522522499999999E-2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212</v>
      </c>
      <c r="N94" s="16">
        <f t="shared" si="29"/>
        <v>-6.6079295154185022E-2</v>
      </c>
      <c r="O94" s="45">
        <f>IF(ISNUMBER(M94), $B95 * N94, "")</f>
        <v>-6607.929515418502</v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-2.3988890852828959E-2</v>
      </c>
      <c r="O95" s="47">
        <f>SUM(O85:O94)</f>
        <v>-23988.890852828961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221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23" t="s">
        <v>70</v>
      </c>
      <c r="M101" s="18" t="s">
        <v>67</v>
      </c>
      <c r="N101" s="4" t="s">
        <v>68</v>
      </c>
      <c r="O101" s="224" t="s">
        <v>70</v>
      </c>
      <c r="Q101" s="237"/>
      <c r="R101" s="238"/>
    </row>
    <row r="102" spans="1:18" ht="17.25" customHeight="1">
      <c r="A102" s="9" t="s">
        <v>120</v>
      </c>
      <c r="B102" s="31">
        <v>787</v>
      </c>
      <c r="C102" s="22">
        <v>0.24132492110000001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731</v>
      </c>
      <c r="N102" s="22">
        <f>IF(ISNUMBER(M102), (M102 - $B102) / $B102, "")</f>
        <v>-7.1156289707750953E-2</v>
      </c>
      <c r="O102" s="43">
        <f>IF(ISNUMBER(M102), $B112 * N102, "")</f>
        <v>-7115.6289707750957</v>
      </c>
      <c r="Q102" s="235"/>
      <c r="R102" s="236"/>
    </row>
    <row r="103" spans="1:18" ht="17.25" customHeight="1">
      <c r="A103" s="11" t="s">
        <v>149</v>
      </c>
      <c r="B103" s="32">
        <v>236</v>
      </c>
      <c r="C103" s="5">
        <v>0.20408163269999999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220</v>
      </c>
      <c r="N103" s="5">
        <f t="shared" ref="N103:N111" si="33">IF(ISNUMBER(M103), (M103 - $B103) / $B103, "")</f>
        <v>-6.7796610169491525E-2</v>
      </c>
      <c r="O103" s="44">
        <f>IF(ISNUMBER(M103), $B112 * N103, "")</f>
        <v>-6779.6610169491523</v>
      </c>
      <c r="Q103" s="235"/>
      <c r="R103" s="236"/>
    </row>
    <row r="104" spans="1:18" ht="17.25" customHeight="1">
      <c r="A104" s="11" t="s">
        <v>122</v>
      </c>
      <c r="B104" s="32">
        <v>64.5</v>
      </c>
      <c r="C104" s="5">
        <v>0.14361702130000001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57.9</v>
      </c>
      <c r="N104" s="5">
        <f t="shared" si="33"/>
        <v>-0.10232558139534886</v>
      </c>
      <c r="O104" s="44">
        <f>IF(ISNUMBER(M104), $B112 * N104, "")</f>
        <v>-10232.558139534887</v>
      </c>
      <c r="Q104" s="235"/>
      <c r="R104" s="236"/>
    </row>
    <row r="105" spans="1:18" ht="17.25" customHeight="1">
      <c r="A105" s="11" t="s">
        <v>258</v>
      </c>
      <c r="B105" s="32">
        <v>2480</v>
      </c>
      <c r="C105" s="5">
        <v>0.14285714290000001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2270</v>
      </c>
      <c r="N105" s="5">
        <f t="shared" si="33"/>
        <v>-8.4677419354838704E-2</v>
      </c>
      <c r="O105" s="44">
        <f>IF(ISNUMBER(M105), $B112 * N105, "")</f>
        <v>-8467.7419354838712</v>
      </c>
      <c r="Q105" s="235"/>
      <c r="R105" s="236"/>
    </row>
    <row r="106" spans="1:18" ht="17.25" customHeight="1">
      <c r="A106" s="8" t="s">
        <v>123</v>
      </c>
      <c r="B106" s="33">
        <v>126</v>
      </c>
      <c r="C106" s="24">
        <v>0.1351351351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114</v>
      </c>
      <c r="N106" s="24">
        <f t="shared" si="33"/>
        <v>-9.5238095238095233E-2</v>
      </c>
      <c r="O106" s="44">
        <f>IF(ISNUMBER(M106), $B112 * N106, "")</f>
        <v>-9523.8095238095229</v>
      </c>
      <c r="Q106" s="235"/>
      <c r="R106" s="236"/>
    </row>
    <row r="107" spans="1:18" ht="17.25" customHeight="1">
      <c r="A107" s="11" t="s">
        <v>189</v>
      </c>
      <c r="B107" s="32">
        <v>9800</v>
      </c>
      <c r="C107" s="5">
        <v>0.11111111110000001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9870</v>
      </c>
      <c r="N107" s="5">
        <f t="shared" si="33"/>
        <v>7.1428571428571426E-3</v>
      </c>
      <c r="O107" s="48">
        <f>IF(ISNUMBER(M107), $B112 * N107, "")</f>
        <v>714.28571428571422</v>
      </c>
      <c r="Q107" s="235"/>
      <c r="R107" s="236"/>
    </row>
    <row r="108" spans="1:18" ht="17.25" customHeight="1">
      <c r="A108" s="11" t="s">
        <v>124</v>
      </c>
      <c r="B108" s="32">
        <v>599</v>
      </c>
      <c r="C108" s="5">
        <v>0.1051660517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585</v>
      </c>
      <c r="N108" s="5">
        <f t="shared" si="33"/>
        <v>-2.337228714524207E-2</v>
      </c>
      <c r="O108" s="44">
        <f>IF(ISNUMBER(M108), $B112 * N108, "")</f>
        <v>-2337.2287145242071</v>
      </c>
      <c r="Q108" s="235"/>
      <c r="R108" s="236"/>
    </row>
    <row r="109" spans="1:18" ht="17.25" customHeight="1">
      <c r="A109" s="11" t="s">
        <v>150</v>
      </c>
      <c r="B109" s="32">
        <v>3660</v>
      </c>
      <c r="C109" s="5">
        <v>0.1040723982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3430</v>
      </c>
      <c r="N109" s="5">
        <f t="shared" si="33"/>
        <v>-6.2841530054644809E-2</v>
      </c>
      <c r="O109" s="44">
        <f>IF(ISNUMBER(M109), $B112 * N109, "")</f>
        <v>-6284.1530054644809</v>
      </c>
      <c r="Q109" s="235"/>
      <c r="R109" s="236"/>
    </row>
    <row r="110" spans="1:18" ht="17.25" customHeight="1">
      <c r="A110" s="11" t="s">
        <v>125</v>
      </c>
      <c r="B110" s="32">
        <v>246</v>
      </c>
      <c r="C110" s="5">
        <v>9.8214285700000001E-2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226</v>
      </c>
      <c r="N110" s="5">
        <f t="shared" si="33"/>
        <v>-8.1300813008130079E-2</v>
      </c>
      <c r="O110" s="44">
        <f>IF(ISNUMBER(M110), $B112 * N110, "")</f>
        <v>-8130.0813008130081</v>
      </c>
      <c r="Q110" s="237"/>
      <c r="R110" s="238"/>
    </row>
    <row r="111" spans="1:18" ht="17.25" customHeight="1" thickBot="1">
      <c r="A111" s="13" t="s">
        <v>151</v>
      </c>
      <c r="B111" s="34">
        <v>1980</v>
      </c>
      <c r="C111" s="16">
        <v>8.4931506800000001E-2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1920</v>
      </c>
      <c r="N111" s="16">
        <f t="shared" si="33"/>
        <v>-3.0303030303030304E-2</v>
      </c>
      <c r="O111" s="45">
        <f>IF(ISNUMBER(M111), $B112 * N111, "")</f>
        <v>-3030.3030303030305</v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-6.1186879923371539E-2</v>
      </c>
      <c r="O112" s="47">
        <f>SUM(O102:O111)</f>
        <v>-61186.879923371547</v>
      </c>
      <c r="Q112" s="239"/>
      <c r="R112" s="24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35" priority="89">
      <formula>$E$27&gt;0</formula>
    </cfRule>
    <cfRule type="expression" dxfId="234" priority="90">
      <formula>$E$27&lt;0</formula>
    </cfRule>
  </conditionalFormatting>
  <conditionalFormatting sqref="G15:I16 H27:I27">
    <cfRule type="expression" dxfId="233" priority="87">
      <formula>$H$27&gt;0</formula>
    </cfRule>
    <cfRule type="expression" dxfId="232" priority="88">
      <formula>$H$27&lt;0</formula>
    </cfRule>
  </conditionalFormatting>
  <conditionalFormatting sqref="J15:L16 K27:L27">
    <cfRule type="expression" dxfId="231" priority="85">
      <formula>$K$27&gt;0</formula>
    </cfRule>
    <cfRule type="expression" dxfId="230" priority="86">
      <formula>$K$27&lt;0</formula>
    </cfRule>
  </conditionalFormatting>
  <conditionalFormatting sqref="M15:O16 N27:O27">
    <cfRule type="expression" dxfId="229" priority="83">
      <formula>$N$27&gt;0</formula>
    </cfRule>
    <cfRule type="expression" dxfId="228" priority="84">
      <formula>$N$27&lt;0</formula>
    </cfRule>
  </conditionalFormatting>
  <conditionalFormatting sqref="A17:O26 A34:O43">
    <cfRule type="expression" dxfId="227" priority="91">
      <formula>AND($N17 &gt; 0, ISNUMBER($N17))</formula>
    </cfRule>
    <cfRule type="expression" dxfId="226" priority="92">
      <formula>AND($N17 &lt; 0, ISNUMBER($N17))</formula>
    </cfRule>
    <cfRule type="expression" dxfId="225" priority="93">
      <formula>AND($K17 &gt; 0, ISNUMBER($K17))</formula>
    </cfRule>
    <cfRule type="expression" dxfId="224" priority="94">
      <formula>AND($K17 &lt; 0, ISNUMBER($K17))</formula>
    </cfRule>
    <cfRule type="expression" dxfId="223" priority="95">
      <formula>AND($H17 &gt; 0, ISNUMBER($H17))</formula>
    </cfRule>
    <cfRule type="expression" dxfId="222" priority="96">
      <formula>AND($H17 &lt; 0, ISNUMBER($H17))</formula>
    </cfRule>
    <cfRule type="expression" dxfId="221" priority="97">
      <formula>AND($E17 &gt; 0, ISNUMBER($E17))</formula>
    </cfRule>
    <cfRule type="expression" dxfId="220" priority="98">
      <formula>AND($E17 &lt; 0, ISNUMBER($E17))</formula>
    </cfRule>
  </conditionalFormatting>
  <conditionalFormatting sqref="D32:F33 E44:F44">
    <cfRule type="expression" dxfId="219" priority="81">
      <formula>$E$44&gt;0</formula>
    </cfRule>
    <cfRule type="expression" dxfId="218" priority="82">
      <formula>$E$44&lt;0</formula>
    </cfRule>
  </conditionalFormatting>
  <conditionalFormatting sqref="G32:I33 H44:I44">
    <cfRule type="expression" dxfId="217" priority="79">
      <formula>$H$44&gt;0</formula>
    </cfRule>
    <cfRule type="expression" dxfId="216" priority="80">
      <formula>$H$44&lt;0</formula>
    </cfRule>
  </conditionalFormatting>
  <conditionalFormatting sqref="J32:L33 K44:L44">
    <cfRule type="expression" dxfId="215" priority="77">
      <formula>$K$44&gt;0</formula>
    </cfRule>
    <cfRule type="expression" dxfId="214" priority="78">
      <formula>$K$44&lt;0</formula>
    </cfRule>
  </conditionalFormatting>
  <conditionalFormatting sqref="M32:O33 N44:O44">
    <cfRule type="expression" dxfId="213" priority="75">
      <formula>$N$44&gt;0</formula>
    </cfRule>
    <cfRule type="expression" dxfId="212" priority="76">
      <formula>$N$44&lt;0</formula>
    </cfRule>
  </conditionalFormatting>
  <conditionalFormatting sqref="A51:O60">
    <cfRule type="expression" dxfId="211" priority="67">
      <formula>AND($N51 &gt; 0, ISNUMBER($N51))</formula>
    </cfRule>
    <cfRule type="expression" dxfId="210" priority="68">
      <formula>AND($N51 &lt; 0, ISNUMBER($N51))</formula>
    </cfRule>
    <cfRule type="expression" dxfId="209" priority="69">
      <formula>AND($K51 &gt; 0, ISNUMBER($K51))</formula>
    </cfRule>
    <cfRule type="expression" dxfId="208" priority="70">
      <formula>AND($K51 &lt; 0, ISNUMBER($K51))</formula>
    </cfRule>
    <cfRule type="expression" dxfId="207" priority="71">
      <formula>AND($H51 &gt; 0, ISNUMBER($H51))</formula>
    </cfRule>
    <cfRule type="expression" dxfId="206" priority="72">
      <formula>AND($H51 &lt; 0, ISNUMBER($H51))</formula>
    </cfRule>
    <cfRule type="expression" dxfId="205" priority="73">
      <formula>AND($E51 &gt; 0, ISNUMBER($E51))</formula>
    </cfRule>
    <cfRule type="expression" dxfId="204" priority="74">
      <formula>AND($E51 &lt; 0, ISNUMBER($E51))</formula>
    </cfRule>
  </conditionalFormatting>
  <conditionalFormatting sqref="D49:F50 E61:F61">
    <cfRule type="expression" dxfId="203" priority="65">
      <formula>$E$61&gt;0</formula>
    </cfRule>
    <cfRule type="expression" dxfId="202" priority="66">
      <formula>$E$61&lt;0</formula>
    </cfRule>
  </conditionalFormatting>
  <conditionalFormatting sqref="G49:I50 H61:I61">
    <cfRule type="expression" dxfId="201" priority="63">
      <formula>$H$61&gt;0</formula>
    </cfRule>
    <cfRule type="expression" dxfId="200" priority="64">
      <formula>$H$61&lt;0</formula>
    </cfRule>
  </conditionalFormatting>
  <conditionalFormatting sqref="J49:L50 K61:L61">
    <cfRule type="expression" dxfId="199" priority="61">
      <formula>$K$61&gt;0</formula>
    </cfRule>
    <cfRule type="expression" dxfId="198" priority="62">
      <formula>$K$61&lt;0</formula>
    </cfRule>
  </conditionalFormatting>
  <conditionalFormatting sqref="M49:O50 N61:O61">
    <cfRule type="expression" dxfId="197" priority="59">
      <formula>$N$61&gt;0</formula>
    </cfRule>
    <cfRule type="expression" dxfId="196" priority="60">
      <formula>$N$61&lt;0</formula>
    </cfRule>
  </conditionalFormatting>
  <conditionalFormatting sqref="A68:O77">
    <cfRule type="expression" dxfId="195" priority="51">
      <formula>AND($N68 &gt; 0, ISNUMBER($N68))</formula>
    </cfRule>
    <cfRule type="expression" dxfId="194" priority="52">
      <formula>AND($N68 &lt; 0, ISNUMBER($N68))</formula>
    </cfRule>
    <cfRule type="expression" dxfId="193" priority="53">
      <formula>AND($K68 &gt; 0, ISNUMBER($K68))</formula>
    </cfRule>
    <cfRule type="expression" dxfId="192" priority="54">
      <formula>AND($K68 &lt; 0, ISNUMBER($K68))</formula>
    </cfRule>
    <cfRule type="expression" dxfId="191" priority="55">
      <formula>AND($H68 &gt; 0, ISNUMBER($H68))</formula>
    </cfRule>
    <cfRule type="expression" dxfId="190" priority="56">
      <formula>AND($H68 &lt; 0, ISNUMBER($H68))</formula>
    </cfRule>
    <cfRule type="expression" dxfId="189" priority="57">
      <formula>AND($E68 &gt; 0, ISNUMBER($E68))</formula>
    </cfRule>
    <cfRule type="expression" dxfId="188" priority="58">
      <formula>AND($E68 &lt; 0, ISNUMBER($E68))</formula>
    </cfRule>
  </conditionalFormatting>
  <conditionalFormatting sqref="D66:F67 E78:F78">
    <cfRule type="expression" dxfId="187" priority="49">
      <formula>$E$78&gt;0</formula>
    </cfRule>
    <cfRule type="expression" dxfId="186" priority="50">
      <formula>$E$78&lt;0</formula>
    </cfRule>
  </conditionalFormatting>
  <conditionalFormatting sqref="G66:I67 H78:I78">
    <cfRule type="expression" dxfId="185" priority="47">
      <formula>$H$78&gt;0</formula>
    </cfRule>
    <cfRule type="expression" dxfId="184" priority="48">
      <formula>$H$78&lt;0</formula>
    </cfRule>
  </conditionalFormatting>
  <conditionalFormatting sqref="J66:L67 K78:L78">
    <cfRule type="expression" dxfId="183" priority="45">
      <formula>$K$78&gt;0</formula>
    </cfRule>
    <cfRule type="expression" dxfId="182" priority="46">
      <formula>$K$78&lt;0</formula>
    </cfRule>
  </conditionalFormatting>
  <conditionalFormatting sqref="M66:O67 N78:O78">
    <cfRule type="expression" dxfId="181" priority="43">
      <formula>$N$78&gt;0</formula>
    </cfRule>
    <cfRule type="expression" dxfId="180" priority="44">
      <formula>$N$78&lt;0</formula>
    </cfRule>
  </conditionalFormatting>
  <conditionalFormatting sqref="A85:O94">
    <cfRule type="expression" dxfId="179" priority="35">
      <formula>AND($N85 &gt; 0, ISNUMBER($N85))</formula>
    </cfRule>
    <cfRule type="expression" dxfId="178" priority="36">
      <formula>AND($N85 &lt; 0, ISNUMBER($N85))</formula>
    </cfRule>
    <cfRule type="expression" dxfId="177" priority="37">
      <formula>AND($K85 &gt; 0, ISNUMBER($K85))</formula>
    </cfRule>
    <cfRule type="expression" dxfId="176" priority="38">
      <formula>AND($K85 &lt; 0, ISNUMBER($K85))</formula>
    </cfRule>
    <cfRule type="expression" dxfId="175" priority="39">
      <formula>AND($H85 &gt; 0, ISNUMBER($H85))</formula>
    </cfRule>
    <cfRule type="expression" dxfId="174" priority="40">
      <formula>AND($H85 &lt; 0, ISNUMBER($H85))</formula>
    </cfRule>
    <cfRule type="expression" dxfId="173" priority="41">
      <formula>AND($E85 &gt; 0, ISNUMBER($E85))</formula>
    </cfRule>
    <cfRule type="expression" dxfId="172" priority="42">
      <formula>AND($E85 &lt; 0, ISNUMBER($E85))</formula>
    </cfRule>
  </conditionalFormatting>
  <conditionalFormatting sqref="D83:F84 E95:F95">
    <cfRule type="expression" dxfId="171" priority="33">
      <formula>$E$95&gt;0</formula>
    </cfRule>
    <cfRule type="expression" dxfId="170" priority="34">
      <formula>$E$95&lt;0</formula>
    </cfRule>
  </conditionalFormatting>
  <conditionalFormatting sqref="G83:I84 H95:I95">
    <cfRule type="expression" dxfId="169" priority="31">
      <formula>$H$95&gt;0</formula>
    </cfRule>
    <cfRule type="expression" dxfId="168" priority="32">
      <formula>$H$95&lt;0</formula>
    </cfRule>
  </conditionalFormatting>
  <conditionalFormatting sqref="J83:L84 K95:L95">
    <cfRule type="expression" dxfId="167" priority="29">
      <formula>$K$95&gt;0</formula>
    </cfRule>
    <cfRule type="expression" dxfId="166" priority="30">
      <formula>$K$95&lt;0</formula>
    </cfRule>
  </conditionalFormatting>
  <conditionalFormatting sqref="M83:O84 N95:O95">
    <cfRule type="expression" dxfId="165" priority="27">
      <formula>$N$95&gt;0</formula>
    </cfRule>
    <cfRule type="expression" dxfId="164" priority="28">
      <formula>$N$95&lt;0</formula>
    </cfRule>
  </conditionalFormatting>
  <conditionalFormatting sqref="A102:O111">
    <cfRule type="expression" dxfId="163" priority="19">
      <formula>AND($N102 &gt; 0, ISNUMBER($N102))</formula>
    </cfRule>
    <cfRule type="expression" dxfId="162" priority="20">
      <formula>AND($N102 &lt; 0, ISNUMBER($N102))</formula>
    </cfRule>
    <cfRule type="expression" dxfId="161" priority="21">
      <formula>AND($K102 &gt; 0, ISNUMBER($K102))</formula>
    </cfRule>
    <cfRule type="expression" dxfId="160" priority="22">
      <formula>AND($K102 &lt; 0, ISNUMBER($K102))</formula>
    </cfRule>
    <cfRule type="expression" dxfId="159" priority="23">
      <formula>AND($H102 &gt; 0, ISNUMBER($H102))</formula>
    </cfRule>
    <cfRule type="expression" dxfId="158" priority="24">
      <formula>AND($H102 &lt; 0, ISNUMBER($H102))</formula>
    </cfRule>
    <cfRule type="expression" dxfId="157" priority="25">
      <formula>AND($E102 &gt; 0, ISNUMBER($E102))</formula>
    </cfRule>
    <cfRule type="expression" dxfId="156" priority="26">
      <formula>AND($E102 &lt; 0, ISNUMBER($E102))</formula>
    </cfRule>
  </conditionalFormatting>
  <conditionalFormatting sqref="D100:F101 E112:F112">
    <cfRule type="expression" dxfId="155" priority="17">
      <formula>$E$112&gt;0</formula>
    </cfRule>
    <cfRule type="expression" dxfId="154" priority="18">
      <formula>$E$112&lt;0</formula>
    </cfRule>
  </conditionalFormatting>
  <conditionalFormatting sqref="G100:I101 H112:I112">
    <cfRule type="expression" dxfId="153" priority="15">
      <formula>$H$112&gt;0</formula>
    </cfRule>
    <cfRule type="expression" dxfId="152" priority="16">
      <formula>$H$112&lt;0</formula>
    </cfRule>
  </conditionalFormatting>
  <conditionalFormatting sqref="J100:L101 K112:L112">
    <cfRule type="expression" dxfId="151" priority="13">
      <formula>$K$112&gt;0</formula>
    </cfRule>
    <cfRule type="expression" dxfId="150" priority="14">
      <formula>$K$112&lt;0</formula>
    </cfRule>
  </conditionalFormatting>
  <conditionalFormatting sqref="M100:O101 N112:O112">
    <cfRule type="expression" dxfId="149" priority="11">
      <formula>$N$112&gt;0</formula>
    </cfRule>
    <cfRule type="expression" dxfId="148" priority="12">
      <formula>$N$112&lt;0</formula>
    </cfRule>
  </conditionalFormatting>
  <conditionalFormatting sqref="G2:I3">
    <cfRule type="expression" dxfId="14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9476C-0E3E-4F11-A55C-A95BE7E96B04}">
  <sheetPr codeName="Sheet29"/>
  <dimension ref="A1:R112"/>
  <sheetViews>
    <sheetView tabSelected="1" topLeftCell="A73" zoomScaleNormal="100" workbookViewId="0">
      <selection activeCell="A85" sqref="A85:C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3" t="s">
        <v>0</v>
      </c>
      <c r="B1" s="244"/>
      <c r="C1" s="244"/>
      <c r="D1" s="244"/>
      <c r="E1" s="244"/>
      <c r="F1" s="245"/>
      <c r="G1" s="287">
        <v>44287</v>
      </c>
      <c r="H1" s="288"/>
      <c r="I1" s="289"/>
      <c r="J1" s="243" t="s">
        <v>33</v>
      </c>
      <c r="K1" s="244"/>
      <c r="L1" s="244"/>
      <c r="M1" s="244"/>
      <c r="N1" s="244"/>
      <c r="O1" s="245"/>
      <c r="Q1" s="243" t="s">
        <v>1</v>
      </c>
      <c r="R1" s="245"/>
    </row>
    <row r="2" spans="1:18" ht="17.25" customHeight="1">
      <c r="A2" s="3" t="s">
        <v>22</v>
      </c>
      <c r="B2" s="290" t="s">
        <v>31</v>
      </c>
      <c r="C2" s="291"/>
      <c r="D2" s="291"/>
      <c r="E2" s="291"/>
      <c r="F2" s="292"/>
      <c r="G2" s="284" t="s">
        <v>83</v>
      </c>
      <c r="H2" s="285"/>
      <c r="I2" s="286"/>
      <c r="J2" s="3" t="s">
        <v>22</v>
      </c>
      <c r="K2" s="290" t="s">
        <v>61</v>
      </c>
      <c r="L2" s="291"/>
      <c r="M2" s="291"/>
      <c r="N2" s="291"/>
      <c r="O2" s="292"/>
      <c r="Q2" s="18" t="s">
        <v>89</v>
      </c>
      <c r="R2" s="49">
        <v>0.375</v>
      </c>
    </row>
    <row r="3" spans="1:18" ht="17.25" customHeight="1" thickBot="1">
      <c r="A3" s="1" t="s">
        <v>23</v>
      </c>
      <c r="B3" s="281" t="s">
        <v>55</v>
      </c>
      <c r="C3" s="282"/>
      <c r="D3" s="282"/>
      <c r="E3" s="282"/>
      <c r="F3" s="283"/>
      <c r="G3" s="27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73"/>
      <c r="I3" s="274"/>
      <c r="J3" s="1" t="s">
        <v>23</v>
      </c>
      <c r="K3" s="281" t="s">
        <v>59</v>
      </c>
      <c r="L3" s="282"/>
      <c r="M3" s="282"/>
      <c r="N3" s="282"/>
      <c r="O3" s="28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1" t="s">
        <v>56</v>
      </c>
      <c r="C4" s="282"/>
      <c r="D4" s="282"/>
      <c r="E4" s="282"/>
      <c r="F4" s="283"/>
      <c r="G4" s="284" t="s">
        <v>84</v>
      </c>
      <c r="H4" s="285"/>
      <c r="I4" s="286"/>
      <c r="J4" s="1" t="s">
        <v>30</v>
      </c>
      <c r="K4" s="281" t="s">
        <v>60</v>
      </c>
      <c r="L4" s="282"/>
      <c r="M4" s="282"/>
      <c r="N4" s="282"/>
      <c r="O4" s="283"/>
      <c r="Q4" s="229" t="s">
        <v>91</v>
      </c>
      <c r="R4" s="50">
        <v>0.95833333333333337</v>
      </c>
    </row>
    <row r="5" spans="1:18" ht="17.25" customHeight="1" thickBot="1">
      <c r="A5" s="1" t="s">
        <v>24</v>
      </c>
      <c r="B5" s="281" t="s">
        <v>57</v>
      </c>
      <c r="C5" s="282"/>
      <c r="D5" s="282"/>
      <c r="E5" s="282"/>
      <c r="F5" s="283"/>
      <c r="G5" s="27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73"/>
      <c r="I5" s="274"/>
      <c r="J5" s="1" t="s">
        <v>24</v>
      </c>
      <c r="K5" s="281" t="s">
        <v>62</v>
      </c>
      <c r="L5" s="282"/>
      <c r="M5" s="282"/>
      <c r="N5" s="282"/>
      <c r="O5" s="283"/>
    </row>
    <row r="6" spans="1:18">
      <c r="A6" s="1" t="s">
        <v>25</v>
      </c>
      <c r="B6" s="281" t="s">
        <v>58</v>
      </c>
      <c r="C6" s="282"/>
      <c r="D6" s="282"/>
      <c r="E6" s="282"/>
      <c r="F6" s="283"/>
      <c r="G6" s="284" t="s">
        <v>85</v>
      </c>
      <c r="H6" s="285"/>
      <c r="I6" s="286"/>
      <c r="J6" s="1" t="s">
        <v>25</v>
      </c>
      <c r="K6" s="281" t="s">
        <v>63</v>
      </c>
      <c r="L6" s="282"/>
      <c r="M6" s="282"/>
      <c r="N6" s="282"/>
      <c r="O6" s="283"/>
    </row>
    <row r="7" spans="1:18" ht="17.25" thickBot="1">
      <c r="A7" s="1" t="s">
        <v>26</v>
      </c>
      <c r="B7" s="281" t="s">
        <v>64</v>
      </c>
      <c r="C7" s="282"/>
      <c r="D7" s="282"/>
      <c r="E7" s="282"/>
      <c r="F7" s="283"/>
      <c r="G7" s="27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73"/>
      <c r="I7" s="274"/>
      <c r="J7" s="1" t="s">
        <v>26</v>
      </c>
      <c r="K7" s="281" t="s">
        <v>65</v>
      </c>
      <c r="L7" s="282"/>
      <c r="M7" s="282"/>
      <c r="N7" s="282"/>
      <c r="O7" s="283"/>
    </row>
    <row r="8" spans="1:18" ht="17.25" thickBot="1">
      <c r="A8" s="1" t="s">
        <v>27</v>
      </c>
      <c r="B8" s="281" t="s">
        <v>66</v>
      </c>
      <c r="C8" s="282"/>
      <c r="D8" s="282"/>
      <c r="E8" s="282"/>
      <c r="F8" s="283"/>
      <c r="G8" s="284" t="s">
        <v>86</v>
      </c>
      <c r="H8" s="285"/>
      <c r="I8" s="286"/>
      <c r="J8" s="1" t="s">
        <v>27</v>
      </c>
      <c r="K8" s="281" t="s">
        <v>88</v>
      </c>
      <c r="L8" s="282"/>
      <c r="M8" s="282"/>
      <c r="N8" s="282"/>
      <c r="O8" s="283"/>
      <c r="Q8" s="243" t="s">
        <v>16</v>
      </c>
      <c r="R8" s="245"/>
    </row>
    <row r="9" spans="1:18" ht="17.25" thickBot="1">
      <c r="A9" s="1" t="s">
        <v>28</v>
      </c>
      <c r="B9" s="281"/>
      <c r="C9" s="282"/>
      <c r="D9" s="282"/>
      <c r="E9" s="282"/>
      <c r="F9" s="283"/>
      <c r="G9" s="27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73"/>
      <c r="I9" s="274"/>
      <c r="J9" s="1" t="s">
        <v>28</v>
      </c>
      <c r="K9" s="281" t="s">
        <v>217</v>
      </c>
      <c r="L9" s="282"/>
      <c r="M9" s="282"/>
      <c r="N9" s="282"/>
      <c r="O9" s="283"/>
      <c r="Q9" s="18" t="s">
        <v>2</v>
      </c>
      <c r="R9" s="51">
        <v>10</v>
      </c>
    </row>
    <row r="10" spans="1:18">
      <c r="A10" s="1" t="s">
        <v>29</v>
      </c>
      <c r="B10" s="281"/>
      <c r="C10" s="282"/>
      <c r="D10" s="282"/>
      <c r="E10" s="282"/>
      <c r="F10" s="283"/>
      <c r="G10" s="284" t="s">
        <v>81</v>
      </c>
      <c r="H10" s="285"/>
      <c r="I10" s="286"/>
      <c r="J10" s="1" t="s">
        <v>29</v>
      </c>
      <c r="K10" s="281"/>
      <c r="L10" s="282"/>
      <c r="M10" s="282"/>
      <c r="N10" s="282"/>
      <c r="O10" s="283"/>
      <c r="Q10" s="18" t="s">
        <v>3</v>
      </c>
      <c r="R10" s="51">
        <v>100</v>
      </c>
    </row>
    <row r="11" spans="1:18" ht="17.25" thickBot="1">
      <c r="A11" s="2" t="s">
        <v>21</v>
      </c>
      <c r="B11" s="269"/>
      <c r="C11" s="270"/>
      <c r="D11" s="270"/>
      <c r="E11" s="270"/>
      <c r="F11" s="271"/>
      <c r="G11" s="27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73"/>
      <c r="I11" s="274"/>
      <c r="J11" s="2" t="s">
        <v>21</v>
      </c>
      <c r="K11" s="269"/>
      <c r="L11" s="270"/>
      <c r="M11" s="270"/>
      <c r="N11" s="270"/>
      <c r="O11" s="271"/>
      <c r="Q11" s="229" t="s">
        <v>17</v>
      </c>
      <c r="R11" s="52">
        <v>1000</v>
      </c>
    </row>
    <row r="12" spans="1:18" ht="17.25" thickBot="1"/>
    <row r="13" spans="1:18" ht="17.25" customHeight="1" thickBot="1">
      <c r="A13" s="243" t="s">
        <v>87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75"/>
      <c r="R13" s="276"/>
    </row>
    <row r="14" spans="1:18" ht="17.25" customHeight="1" thickBot="1">
      <c r="A14" s="228" t="s">
        <v>187</v>
      </c>
      <c r="B14" s="243" t="s">
        <v>186</v>
      </c>
      <c r="C14" s="245"/>
      <c r="D14" s="243" t="s">
        <v>67</v>
      </c>
      <c r="E14" s="244"/>
      <c r="F14" s="245"/>
      <c r="G14" s="257">
        <f>_xlfn.IFNA(VLOOKUP(B14, 현재가테이블!$B$1:$D$200, 2, FALSE), "-")</f>
        <v>63070000</v>
      </c>
      <c r="H14" s="258"/>
      <c r="I14" s="259"/>
      <c r="J14" s="243" t="s">
        <v>69</v>
      </c>
      <c r="K14" s="244"/>
      <c r="L14" s="245"/>
      <c r="M14" s="260">
        <f>_xlfn.IFNA(VLOOKUP(B14, 현재가테이블!$B$1:$D$200, 3, FALSE), "-")</f>
        <v>-2.6201615000000001E-2</v>
      </c>
      <c r="N14" s="261"/>
      <c r="O14" s="262"/>
      <c r="Q14" s="277"/>
      <c r="R14" s="278"/>
    </row>
    <row r="15" spans="1:18" ht="17.25" customHeight="1" thickBot="1">
      <c r="A15" s="250" t="s">
        <v>18</v>
      </c>
      <c r="B15" s="251" t="s">
        <v>54</v>
      </c>
      <c r="C15" s="252"/>
      <c r="D15" s="279" t="s">
        <v>20</v>
      </c>
      <c r="E15" s="256"/>
      <c r="F15" s="280"/>
      <c r="G15" s="279" t="s">
        <v>15</v>
      </c>
      <c r="H15" s="256"/>
      <c r="I15" s="280"/>
      <c r="J15" s="256" t="s">
        <v>34</v>
      </c>
      <c r="K15" s="256"/>
      <c r="L15" s="256"/>
      <c r="M15" s="279" t="s">
        <v>54</v>
      </c>
      <c r="N15" s="256"/>
      <c r="O15" s="280"/>
      <c r="Q15" s="265"/>
      <c r="R15" s="266"/>
    </row>
    <row r="16" spans="1:18" ht="17.25" customHeight="1" thickBot="1">
      <c r="A16" s="25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32" t="s">
        <v>67</v>
      </c>
      <c r="H16" s="233" t="s">
        <v>68</v>
      </c>
      <c r="I16" s="234" t="s">
        <v>70</v>
      </c>
      <c r="J16" s="4" t="s">
        <v>67</v>
      </c>
      <c r="K16" s="4" t="s">
        <v>68</v>
      </c>
      <c r="L16" s="230" t="s">
        <v>70</v>
      </c>
      <c r="M16" s="18" t="s">
        <v>67</v>
      </c>
      <c r="N16" s="4" t="s">
        <v>68</v>
      </c>
      <c r="O16" s="231" t="s">
        <v>70</v>
      </c>
      <c r="Q16" s="265"/>
      <c r="R16" s="266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63"/>
      <c r="R17" s="264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63"/>
      <c r="R18" s="264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63"/>
      <c r="R19" s="264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63"/>
      <c r="R20" s="264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3"/>
      <c r="R21" s="264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63"/>
      <c r="R22" s="264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3"/>
      <c r="R23" s="26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3"/>
      <c r="R24" s="26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5"/>
      <c r="R25" s="26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5"/>
      <c r="R26" s="266"/>
    </row>
    <row r="27" spans="1:18" ht="17.25" customHeight="1" thickBot="1">
      <c r="A27" s="57" t="s">
        <v>32</v>
      </c>
      <c r="B27" s="241">
        <v>100000</v>
      </c>
      <c r="C27" s="24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7"/>
      <c r="R27" s="26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3" t="s">
        <v>83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5"/>
      <c r="Q30" s="246"/>
      <c r="R30" s="247"/>
    </row>
    <row r="31" spans="1:18" ht="17.25" customHeight="1" thickBot="1">
      <c r="A31" s="228" t="s">
        <v>187</v>
      </c>
      <c r="B31" s="243" t="s">
        <v>186</v>
      </c>
      <c r="C31" s="245"/>
      <c r="D31" s="243" t="s">
        <v>67</v>
      </c>
      <c r="E31" s="244"/>
      <c r="F31" s="245"/>
      <c r="G31" s="257">
        <f>_xlfn.IFNA(VLOOKUP(B31, 현재가테이블!$B$1:$D$200, 2, FALSE), "-")</f>
        <v>63070000</v>
      </c>
      <c r="H31" s="258"/>
      <c r="I31" s="259"/>
      <c r="J31" s="243" t="s">
        <v>69</v>
      </c>
      <c r="K31" s="244"/>
      <c r="L31" s="245"/>
      <c r="M31" s="260">
        <f>_xlfn.IFNA(VLOOKUP(B31, 현재가테이블!$B$1:$D$200, 3, FALSE), "-")</f>
        <v>-2.6201615000000001E-2</v>
      </c>
      <c r="N31" s="261"/>
      <c r="O31" s="262"/>
      <c r="Q31" s="248"/>
      <c r="R31" s="249"/>
    </row>
    <row r="32" spans="1:18" ht="17.25" customHeight="1" thickBot="1">
      <c r="A32" s="250" t="s">
        <v>18</v>
      </c>
      <c r="B32" s="251" t="s">
        <v>54</v>
      </c>
      <c r="C32" s="252"/>
      <c r="D32" s="253" t="s">
        <v>20</v>
      </c>
      <c r="E32" s="254"/>
      <c r="F32" s="255"/>
      <c r="G32" s="253" t="s">
        <v>15</v>
      </c>
      <c r="H32" s="254"/>
      <c r="I32" s="255"/>
      <c r="J32" s="256" t="s">
        <v>34</v>
      </c>
      <c r="K32" s="256"/>
      <c r="L32" s="256"/>
      <c r="M32" s="253" t="s">
        <v>54</v>
      </c>
      <c r="N32" s="254"/>
      <c r="O32" s="255"/>
      <c r="Q32" s="237"/>
      <c r="R32" s="238"/>
    </row>
    <row r="33" spans="1:18" ht="17.25" customHeight="1" thickBot="1">
      <c r="A33" s="25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30" t="s">
        <v>70</v>
      </c>
      <c r="M33" s="18" t="s">
        <v>67</v>
      </c>
      <c r="N33" s="4" t="s">
        <v>68</v>
      </c>
      <c r="O33" s="231" t="s">
        <v>70</v>
      </c>
      <c r="Q33" s="237"/>
      <c r="R33" s="238"/>
    </row>
    <row r="34" spans="1:18" ht="17.25" customHeight="1">
      <c r="A34" s="9" t="s">
        <v>147</v>
      </c>
      <c r="B34" s="31">
        <v>69.5</v>
      </c>
      <c r="C34" s="22">
        <v>-6.9611780499999998E-2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35"/>
      <c r="R34" s="236"/>
    </row>
    <row r="35" spans="1:18" ht="17.25" customHeight="1">
      <c r="A35" s="11" t="s">
        <v>142</v>
      </c>
      <c r="B35" s="32">
        <v>8.07</v>
      </c>
      <c r="C35" s="5">
        <v>-7.2413793099999998E-2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35"/>
      <c r="R35" s="236"/>
    </row>
    <row r="36" spans="1:18" ht="17.25" customHeight="1">
      <c r="A36" s="11" t="s">
        <v>122</v>
      </c>
      <c r="B36" s="32">
        <v>57.9</v>
      </c>
      <c r="C36" s="5">
        <v>-9.5312499999999994E-2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35"/>
      <c r="R36" s="236"/>
    </row>
    <row r="37" spans="1:18" ht="17.25" customHeight="1">
      <c r="A37" s="11" t="s">
        <v>162</v>
      </c>
      <c r="B37" s="32">
        <v>43.7</v>
      </c>
      <c r="C37" s="5">
        <v>-9.8969072199999994E-2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35"/>
      <c r="R37" s="236"/>
    </row>
    <row r="38" spans="1:18" ht="17.25" customHeight="1">
      <c r="A38" s="8" t="s">
        <v>144</v>
      </c>
      <c r="B38" s="33">
        <v>33.200000000000003</v>
      </c>
      <c r="C38" s="24">
        <v>-0.1051212938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35"/>
      <c r="R38" s="236"/>
    </row>
    <row r="39" spans="1:18" ht="17.25" customHeight="1">
      <c r="A39" s="11" t="s">
        <v>112</v>
      </c>
      <c r="B39" s="32">
        <v>92.3</v>
      </c>
      <c r="C39" s="5">
        <v>-0.1125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35"/>
      <c r="R39" s="236"/>
    </row>
    <row r="40" spans="1:18" ht="17.25" customHeight="1">
      <c r="A40" s="11" t="s">
        <v>135</v>
      </c>
      <c r="B40" s="32">
        <v>20.5</v>
      </c>
      <c r="C40" s="5">
        <v>-0.11255411260000001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35"/>
      <c r="R40" s="236"/>
    </row>
    <row r="41" spans="1:18" ht="17.25" customHeight="1">
      <c r="A41" s="11" t="s">
        <v>95</v>
      </c>
      <c r="B41" s="32">
        <v>24.3</v>
      </c>
      <c r="C41" s="5">
        <v>-0.1131386861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35"/>
      <c r="R41" s="236"/>
    </row>
    <row r="42" spans="1:18" ht="17.25" customHeight="1">
      <c r="A42" s="11" t="s">
        <v>103</v>
      </c>
      <c r="B42" s="32">
        <v>84.5</v>
      </c>
      <c r="C42" s="5">
        <v>-0.1151832461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7"/>
      <c r="R42" s="238"/>
    </row>
    <row r="43" spans="1:18" ht="17.25" customHeight="1" thickBot="1">
      <c r="A43" s="13" t="s">
        <v>154</v>
      </c>
      <c r="B43" s="34">
        <v>18.600000000000001</v>
      </c>
      <c r="C43" s="16">
        <v>-0.11848341229999999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7"/>
      <c r="R43" s="238"/>
    </row>
    <row r="44" spans="1:18" ht="17.25" customHeight="1" thickBot="1">
      <c r="A44" s="57" t="s">
        <v>32</v>
      </c>
      <c r="B44" s="241">
        <v>100000</v>
      </c>
      <c r="C44" s="242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39"/>
      <c r="R44" s="24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3" t="s">
        <v>84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5"/>
      <c r="Q47" s="246"/>
      <c r="R47" s="247"/>
    </row>
    <row r="48" spans="1:18" ht="17.25" customHeight="1" thickBot="1">
      <c r="A48" s="228" t="s">
        <v>187</v>
      </c>
      <c r="B48" s="243" t="s">
        <v>186</v>
      </c>
      <c r="C48" s="245"/>
      <c r="D48" s="243" t="s">
        <v>67</v>
      </c>
      <c r="E48" s="244"/>
      <c r="F48" s="245"/>
      <c r="G48" s="257">
        <f>_xlfn.IFNA(VLOOKUP(B48, 현재가테이블!$B$1:$D$200, 2, FALSE), "-")</f>
        <v>63070000</v>
      </c>
      <c r="H48" s="258"/>
      <c r="I48" s="259"/>
      <c r="J48" s="243" t="s">
        <v>69</v>
      </c>
      <c r="K48" s="244"/>
      <c r="L48" s="245"/>
      <c r="M48" s="260">
        <f>_xlfn.IFNA(VLOOKUP(B48, 현재가테이블!$B$1:$D$200, 3, FALSE), "-")</f>
        <v>-2.6201615000000001E-2</v>
      </c>
      <c r="N48" s="261"/>
      <c r="O48" s="262"/>
      <c r="Q48" s="248"/>
      <c r="R48" s="249"/>
    </row>
    <row r="49" spans="1:18" ht="17.25" customHeight="1" thickBot="1">
      <c r="A49" s="250" t="s">
        <v>18</v>
      </c>
      <c r="B49" s="251" t="s">
        <v>54</v>
      </c>
      <c r="C49" s="252"/>
      <c r="D49" s="253" t="s">
        <v>20</v>
      </c>
      <c r="E49" s="254"/>
      <c r="F49" s="255"/>
      <c r="G49" s="253" t="s">
        <v>15</v>
      </c>
      <c r="H49" s="254"/>
      <c r="I49" s="255"/>
      <c r="J49" s="256" t="s">
        <v>34</v>
      </c>
      <c r="K49" s="256"/>
      <c r="L49" s="256"/>
      <c r="M49" s="253" t="s">
        <v>54</v>
      </c>
      <c r="N49" s="254"/>
      <c r="O49" s="255"/>
      <c r="Q49" s="237"/>
      <c r="R49" s="238"/>
    </row>
    <row r="50" spans="1:18" ht="17.25" customHeight="1" thickBot="1">
      <c r="A50" s="25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30" t="s">
        <v>70</v>
      </c>
      <c r="M50" s="18" t="s">
        <v>67</v>
      </c>
      <c r="N50" s="4" t="s">
        <v>68</v>
      </c>
      <c r="O50" s="231" t="s">
        <v>70</v>
      </c>
      <c r="Q50" s="237"/>
      <c r="R50" s="238"/>
    </row>
    <row r="51" spans="1:18" ht="17.25" customHeight="1">
      <c r="A51" s="9" t="s">
        <v>132</v>
      </c>
      <c r="B51" s="31">
        <v>19.100000000000001</v>
      </c>
      <c r="C51" s="22">
        <v>-0.1198156682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35"/>
      <c r="R51" s="236"/>
    </row>
    <row r="52" spans="1:18" ht="17.25" customHeight="1">
      <c r="A52" s="11" t="s">
        <v>127</v>
      </c>
      <c r="B52" s="32">
        <v>91.4</v>
      </c>
      <c r="C52" s="5">
        <v>-0.1211538462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35"/>
      <c r="R52" s="236"/>
    </row>
    <row r="53" spans="1:18" ht="17.25" customHeight="1">
      <c r="A53" s="11" t="s">
        <v>118</v>
      </c>
      <c r="B53" s="32">
        <v>19.3</v>
      </c>
      <c r="C53" s="5">
        <v>-0.1227272727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35"/>
      <c r="R53" s="236"/>
    </row>
    <row r="54" spans="1:18" ht="17.25" customHeight="1">
      <c r="A54" s="11" t="s">
        <v>131</v>
      </c>
      <c r="B54" s="32">
        <v>28.2</v>
      </c>
      <c r="C54" s="5">
        <v>-0.1242236025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35"/>
      <c r="R54" s="236"/>
    </row>
    <row r="55" spans="1:18" ht="17.25" customHeight="1">
      <c r="A55" s="8" t="s">
        <v>134</v>
      </c>
      <c r="B55" s="33">
        <v>21.3</v>
      </c>
      <c r="C55" s="24">
        <v>-0.12704918030000001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35"/>
      <c r="R55" s="236"/>
    </row>
    <row r="56" spans="1:18" ht="17.25" customHeight="1">
      <c r="A56" s="11" t="s">
        <v>145</v>
      </c>
      <c r="B56" s="32">
        <v>71.400000000000006</v>
      </c>
      <c r="C56" s="5">
        <v>-0.1271393643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35"/>
      <c r="R56" s="236"/>
    </row>
    <row r="57" spans="1:18" ht="17.25" customHeight="1">
      <c r="A57" s="11" t="s">
        <v>157</v>
      </c>
      <c r="B57" s="32">
        <v>23.6</v>
      </c>
      <c r="C57" s="5">
        <v>-0.12915129149999999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35"/>
      <c r="R57" s="236"/>
    </row>
    <row r="58" spans="1:18" ht="17.25" customHeight="1">
      <c r="A58" s="11" t="s">
        <v>100</v>
      </c>
      <c r="B58" s="32">
        <v>30.2</v>
      </c>
      <c r="C58" s="5">
        <v>-0.13218390799999999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35"/>
      <c r="R58" s="236"/>
    </row>
    <row r="59" spans="1:18" ht="17.25" customHeight="1">
      <c r="A59" s="11" t="s">
        <v>107</v>
      </c>
      <c r="B59" s="32">
        <v>29.5</v>
      </c>
      <c r="C59" s="5">
        <v>-0.13235294119999999</v>
      </c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7"/>
      <c r="R59" s="23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7"/>
      <c r="R60" s="238"/>
    </row>
    <row r="61" spans="1:18" ht="17.25" customHeight="1" thickBot="1">
      <c r="A61" s="57" t="s">
        <v>32</v>
      </c>
      <c r="B61" s="241">
        <v>100000</v>
      </c>
      <c r="C61" s="24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39"/>
      <c r="R61" s="240"/>
    </row>
    <row r="62" spans="1:18" ht="17.25" customHeight="1"/>
    <row r="63" spans="1:18" ht="17.25" customHeight="1" thickBot="1"/>
    <row r="64" spans="1:18" ht="17.25" customHeight="1" thickBot="1">
      <c r="A64" s="243" t="s">
        <v>85</v>
      </c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5"/>
      <c r="Q64" s="246"/>
      <c r="R64" s="247"/>
    </row>
    <row r="65" spans="1:18" ht="17.25" customHeight="1" thickBot="1">
      <c r="A65" s="228" t="s">
        <v>187</v>
      </c>
      <c r="B65" s="243" t="s">
        <v>186</v>
      </c>
      <c r="C65" s="245"/>
      <c r="D65" s="243" t="s">
        <v>67</v>
      </c>
      <c r="E65" s="244"/>
      <c r="F65" s="245"/>
      <c r="G65" s="257">
        <f>_xlfn.IFNA(VLOOKUP(B65, 현재가테이블!$B$1:$D$200, 2, FALSE), "-")</f>
        <v>63070000</v>
      </c>
      <c r="H65" s="258"/>
      <c r="I65" s="259"/>
      <c r="J65" s="243" t="s">
        <v>69</v>
      </c>
      <c r="K65" s="244"/>
      <c r="L65" s="245"/>
      <c r="M65" s="260">
        <f>_xlfn.IFNA(VLOOKUP(B65, 현재가테이블!$B$1:$D$200, 3, FALSE), "-")</f>
        <v>-2.6201615000000001E-2</v>
      </c>
      <c r="N65" s="261"/>
      <c r="O65" s="262"/>
      <c r="Q65" s="248"/>
      <c r="R65" s="249"/>
    </row>
    <row r="66" spans="1:18" ht="17.25" customHeight="1" thickBot="1">
      <c r="A66" s="250" t="s">
        <v>18</v>
      </c>
      <c r="B66" s="251" t="s">
        <v>54</v>
      </c>
      <c r="C66" s="252"/>
      <c r="D66" s="253" t="s">
        <v>20</v>
      </c>
      <c r="E66" s="254"/>
      <c r="F66" s="255"/>
      <c r="G66" s="253" t="s">
        <v>15</v>
      </c>
      <c r="H66" s="254"/>
      <c r="I66" s="255"/>
      <c r="J66" s="256" t="s">
        <v>34</v>
      </c>
      <c r="K66" s="256"/>
      <c r="L66" s="256"/>
      <c r="M66" s="253" t="s">
        <v>54</v>
      </c>
      <c r="N66" s="254"/>
      <c r="O66" s="255"/>
      <c r="Q66" s="237"/>
      <c r="R66" s="238"/>
    </row>
    <row r="67" spans="1:18" ht="17.25" customHeight="1" thickBot="1">
      <c r="A67" s="25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30" t="s">
        <v>70</v>
      </c>
      <c r="M67" s="18" t="s">
        <v>67</v>
      </c>
      <c r="N67" s="4" t="s">
        <v>68</v>
      </c>
      <c r="O67" s="231" t="s">
        <v>70</v>
      </c>
      <c r="Q67" s="237"/>
      <c r="R67" s="238"/>
    </row>
    <row r="68" spans="1:18" ht="17.25" customHeight="1">
      <c r="A68" s="9" t="s">
        <v>94</v>
      </c>
      <c r="B68" s="31">
        <v>343</v>
      </c>
      <c r="C68" s="22">
        <v>6.5217391299999997E-2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35"/>
      <c r="R68" s="236"/>
    </row>
    <row r="69" spans="1:18" ht="17.25" customHeight="1">
      <c r="A69" s="11" t="s">
        <v>137</v>
      </c>
      <c r="B69" s="32">
        <v>192</v>
      </c>
      <c r="C69" s="5">
        <v>6.07734807E-2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35"/>
      <c r="R69" s="236"/>
    </row>
    <row r="70" spans="1:18" ht="17.25" customHeight="1">
      <c r="A70" s="11" t="s">
        <v>96</v>
      </c>
      <c r="B70" s="32">
        <v>662</v>
      </c>
      <c r="C70" s="5">
        <v>4.08805031E-2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35"/>
      <c r="R70" s="236"/>
    </row>
    <row r="71" spans="1:18" ht="17.25" customHeight="1">
      <c r="A71" s="11" t="s">
        <v>143</v>
      </c>
      <c r="B71" s="32">
        <v>521</v>
      </c>
      <c r="C71" s="5">
        <v>2.9644268800000002E-2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35"/>
      <c r="R71" s="236"/>
    </row>
    <row r="72" spans="1:18" ht="17.25" customHeight="1">
      <c r="A72" s="8" t="s">
        <v>130</v>
      </c>
      <c r="B72" s="33">
        <v>267</v>
      </c>
      <c r="C72" s="24">
        <v>1.9083969499999999E-2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35"/>
      <c r="R72" s="236"/>
    </row>
    <row r="73" spans="1:18" ht="17.25" customHeight="1">
      <c r="A73" s="11" t="s">
        <v>161</v>
      </c>
      <c r="B73" s="32">
        <v>176</v>
      </c>
      <c r="C73" s="5">
        <v>-5.6497175E-3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35"/>
      <c r="R73" s="236"/>
    </row>
    <row r="74" spans="1:18" ht="17.25" customHeight="1">
      <c r="A74" s="11" t="s">
        <v>115</v>
      </c>
      <c r="B74" s="32">
        <v>220</v>
      </c>
      <c r="C74" s="5">
        <v>-3.50877193E-2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35"/>
      <c r="R74" s="236"/>
    </row>
    <row r="75" spans="1:18" ht="17.25" customHeight="1">
      <c r="A75" s="11" t="s">
        <v>124</v>
      </c>
      <c r="B75" s="32">
        <v>585</v>
      </c>
      <c r="C75" s="5">
        <v>-4.2553191499999997E-2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35"/>
      <c r="R75" s="236"/>
    </row>
    <row r="76" spans="1:18" ht="17.25" customHeight="1">
      <c r="A76" s="11" t="s">
        <v>104</v>
      </c>
      <c r="B76" s="32">
        <v>505</v>
      </c>
      <c r="C76" s="5">
        <v>-5.4307116099999997E-2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37"/>
      <c r="R76" s="238"/>
    </row>
    <row r="77" spans="1:18" ht="17.25" customHeight="1" thickBot="1">
      <c r="A77" s="13" t="s">
        <v>171</v>
      </c>
      <c r="B77" s="34">
        <v>563</v>
      </c>
      <c r="C77" s="16">
        <v>-6.1666666699999997E-2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7"/>
      <c r="R77" s="238"/>
    </row>
    <row r="78" spans="1:18" ht="17.25" customHeight="1" thickBot="1">
      <c r="A78" s="57" t="s">
        <v>32</v>
      </c>
      <c r="B78" s="241">
        <v>100000</v>
      </c>
      <c r="C78" s="24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39"/>
      <c r="R78" s="24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3" t="s">
        <v>86</v>
      </c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5"/>
      <c r="Q81" s="246"/>
      <c r="R81" s="247"/>
    </row>
    <row r="82" spans="1:18" ht="17.25" customHeight="1" thickBot="1">
      <c r="A82" s="228" t="s">
        <v>187</v>
      </c>
      <c r="B82" s="243" t="s">
        <v>186</v>
      </c>
      <c r="C82" s="245"/>
      <c r="D82" s="243" t="s">
        <v>67</v>
      </c>
      <c r="E82" s="244"/>
      <c r="F82" s="245"/>
      <c r="G82" s="257">
        <f>_xlfn.IFNA(VLOOKUP(B82, 현재가테이블!$B$1:$D$200, 2, FALSE), "-")</f>
        <v>63070000</v>
      </c>
      <c r="H82" s="258"/>
      <c r="I82" s="259"/>
      <c r="J82" s="243" t="s">
        <v>69</v>
      </c>
      <c r="K82" s="244"/>
      <c r="L82" s="245"/>
      <c r="M82" s="260">
        <f>_xlfn.IFNA(VLOOKUP(B82, 현재가테이블!$B$1:$D$200, 3, FALSE), "-")</f>
        <v>-2.6201615000000001E-2</v>
      </c>
      <c r="N82" s="261"/>
      <c r="O82" s="262"/>
      <c r="Q82" s="248"/>
      <c r="R82" s="249"/>
    </row>
    <row r="83" spans="1:18" ht="17.25" customHeight="1" thickBot="1">
      <c r="A83" s="250" t="s">
        <v>18</v>
      </c>
      <c r="B83" s="251" t="s">
        <v>54</v>
      </c>
      <c r="C83" s="252"/>
      <c r="D83" s="253" t="s">
        <v>20</v>
      </c>
      <c r="E83" s="254"/>
      <c r="F83" s="255"/>
      <c r="G83" s="253" t="s">
        <v>15</v>
      </c>
      <c r="H83" s="254"/>
      <c r="I83" s="255"/>
      <c r="J83" s="256" t="s">
        <v>34</v>
      </c>
      <c r="K83" s="256"/>
      <c r="L83" s="256"/>
      <c r="M83" s="253" t="s">
        <v>54</v>
      </c>
      <c r="N83" s="254"/>
      <c r="O83" s="255"/>
      <c r="Q83" s="237"/>
      <c r="R83" s="238"/>
    </row>
    <row r="84" spans="1:18" ht="17.25" customHeight="1" thickBot="1">
      <c r="A84" s="25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30" t="s">
        <v>70</v>
      </c>
      <c r="M84" s="18" t="s">
        <v>67</v>
      </c>
      <c r="N84" s="4" t="s">
        <v>68</v>
      </c>
      <c r="O84" s="231" t="s">
        <v>70</v>
      </c>
      <c r="Q84" s="237"/>
      <c r="R84" s="238"/>
    </row>
    <row r="85" spans="1:18" ht="17.25" customHeight="1">
      <c r="A85" s="9" t="s">
        <v>163</v>
      </c>
      <c r="B85" s="31">
        <v>139</v>
      </c>
      <c r="C85" s="22">
        <v>-6.7114093999999999E-2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35"/>
      <c r="R85" s="236"/>
    </row>
    <row r="86" spans="1:18" ht="17.25" customHeight="1">
      <c r="A86" s="11" t="s">
        <v>139</v>
      </c>
      <c r="B86" s="32">
        <v>352</v>
      </c>
      <c r="C86" s="5">
        <v>-6.87830688E-2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35"/>
      <c r="R86" s="236"/>
    </row>
    <row r="87" spans="1:18" ht="17.25" customHeight="1">
      <c r="A87" s="11" t="s">
        <v>125</v>
      </c>
      <c r="B87" s="32">
        <v>226</v>
      </c>
      <c r="C87" s="5">
        <v>-7.7551020400000004E-2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35"/>
      <c r="R87" s="236"/>
    </row>
    <row r="88" spans="1:18" ht="17.25" customHeight="1">
      <c r="A88" s="11" t="s">
        <v>160</v>
      </c>
      <c r="B88" s="32">
        <v>441</v>
      </c>
      <c r="C88" s="5">
        <v>-7.9331941500000003E-2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35"/>
      <c r="R88" s="236"/>
    </row>
    <row r="89" spans="1:18" ht="17.25" customHeight="1">
      <c r="A89" s="8" t="s">
        <v>129</v>
      </c>
      <c r="B89" s="33">
        <v>328</v>
      </c>
      <c r="C89" s="24">
        <v>-8.3798882699999994E-2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35"/>
      <c r="R89" s="236"/>
    </row>
    <row r="90" spans="1:18" ht="17.25" customHeight="1">
      <c r="A90" s="11" t="s">
        <v>116</v>
      </c>
      <c r="B90" s="32">
        <v>139</v>
      </c>
      <c r="C90" s="5">
        <v>-8.5526315800000002E-2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35"/>
      <c r="R90" s="236"/>
    </row>
    <row r="91" spans="1:18" ht="17.25" customHeight="1">
      <c r="A91" s="11" t="s">
        <v>174</v>
      </c>
      <c r="B91" s="32">
        <v>372</v>
      </c>
      <c r="C91" s="5">
        <v>-9.0464547699999995E-2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35"/>
      <c r="R91" s="236"/>
    </row>
    <row r="92" spans="1:18" ht="17.25" customHeight="1">
      <c r="A92" s="11" t="s">
        <v>117</v>
      </c>
      <c r="B92" s="32">
        <v>281</v>
      </c>
      <c r="C92" s="5">
        <v>-9.3548387100000005E-2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35"/>
      <c r="R92" s="236"/>
    </row>
    <row r="93" spans="1:18" ht="17.25" customHeight="1">
      <c r="A93" s="11" t="s">
        <v>224</v>
      </c>
      <c r="B93" s="32">
        <v>177</v>
      </c>
      <c r="C93" s="5">
        <v>-9.6938775500000005E-2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7"/>
      <c r="R93" s="238"/>
    </row>
    <row r="94" spans="1:18" ht="17.25" customHeight="1" thickBot="1">
      <c r="A94" s="13" t="s">
        <v>156</v>
      </c>
      <c r="B94" s="34">
        <v>584</v>
      </c>
      <c r="C94" s="16">
        <v>-9.7372488399999998E-2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7"/>
      <c r="R94" s="238"/>
    </row>
    <row r="95" spans="1:18" ht="17.25" customHeight="1" thickBot="1">
      <c r="A95" s="57" t="s">
        <v>32</v>
      </c>
      <c r="B95" s="241">
        <v>100000</v>
      </c>
      <c r="C95" s="24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39"/>
      <c r="R95" s="240"/>
    </row>
    <row r="96" spans="1:18" ht="17.25" customHeight="1"/>
    <row r="97" spans="1:18" ht="17.25" customHeight="1" thickBot="1"/>
    <row r="98" spans="1:18" ht="17.25" customHeight="1" thickBot="1">
      <c r="A98" s="243" t="s">
        <v>81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5"/>
      <c r="Q98" s="246"/>
      <c r="R98" s="247"/>
    </row>
    <row r="99" spans="1:18" ht="17.25" customHeight="1" thickBot="1">
      <c r="A99" s="228" t="s">
        <v>187</v>
      </c>
      <c r="B99" s="243" t="s">
        <v>186</v>
      </c>
      <c r="C99" s="245"/>
      <c r="D99" s="243" t="s">
        <v>67</v>
      </c>
      <c r="E99" s="244"/>
      <c r="F99" s="245"/>
      <c r="G99" s="257">
        <f>_xlfn.IFNA(VLOOKUP(B99, 현재가테이블!$B$1:$D$200, 2, FALSE), "-")</f>
        <v>63070000</v>
      </c>
      <c r="H99" s="258"/>
      <c r="I99" s="259"/>
      <c r="J99" s="243" t="s">
        <v>69</v>
      </c>
      <c r="K99" s="244"/>
      <c r="L99" s="245"/>
      <c r="M99" s="260">
        <f>_xlfn.IFNA(VLOOKUP(B99, 현재가테이블!$B$1:$D$200, 3, FALSE), "-")</f>
        <v>-2.6201615000000001E-2</v>
      </c>
      <c r="N99" s="261"/>
      <c r="O99" s="262"/>
      <c r="Q99" s="248"/>
      <c r="R99" s="249"/>
    </row>
    <row r="100" spans="1:18" ht="17.25" customHeight="1" thickBot="1">
      <c r="A100" s="250" t="s">
        <v>18</v>
      </c>
      <c r="B100" s="251" t="s">
        <v>54</v>
      </c>
      <c r="C100" s="252"/>
      <c r="D100" s="253" t="s">
        <v>20</v>
      </c>
      <c r="E100" s="254"/>
      <c r="F100" s="255"/>
      <c r="G100" s="253" t="s">
        <v>15</v>
      </c>
      <c r="H100" s="254"/>
      <c r="I100" s="255"/>
      <c r="J100" s="256" t="s">
        <v>34</v>
      </c>
      <c r="K100" s="256"/>
      <c r="L100" s="256"/>
      <c r="M100" s="253" t="s">
        <v>54</v>
      </c>
      <c r="N100" s="254"/>
      <c r="O100" s="255"/>
      <c r="Q100" s="237"/>
      <c r="R100" s="238"/>
    </row>
    <row r="101" spans="1:18" ht="17.25" customHeight="1" thickBot="1">
      <c r="A101" s="25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30" t="s">
        <v>70</v>
      </c>
      <c r="M101" s="18" t="s">
        <v>67</v>
      </c>
      <c r="N101" s="4" t="s">
        <v>68</v>
      </c>
      <c r="O101" s="231" t="s">
        <v>70</v>
      </c>
      <c r="Q101" s="237"/>
      <c r="R101" s="238"/>
    </row>
    <row r="102" spans="1:18" ht="17.25" customHeight="1">
      <c r="A102" s="9" t="s">
        <v>190</v>
      </c>
      <c r="B102" s="31">
        <v>11790</v>
      </c>
      <c r="C102" s="22">
        <v>0.1650197628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35"/>
      <c r="R102" s="236"/>
    </row>
    <row r="103" spans="1:18" ht="17.25" customHeight="1">
      <c r="A103" s="11" t="s">
        <v>94</v>
      </c>
      <c r="B103" s="32">
        <v>343</v>
      </c>
      <c r="C103" s="5">
        <v>6.5217391299999997E-2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35"/>
      <c r="R103" s="236"/>
    </row>
    <row r="104" spans="1:18" ht="17.25" customHeight="1">
      <c r="A104" s="11" t="s">
        <v>137</v>
      </c>
      <c r="B104" s="32">
        <v>192</v>
      </c>
      <c r="C104" s="5">
        <v>6.07734807E-2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35"/>
      <c r="R104" s="236"/>
    </row>
    <row r="105" spans="1:18" ht="17.25" customHeight="1">
      <c r="A105" s="11" t="s">
        <v>96</v>
      </c>
      <c r="B105" s="32">
        <v>662</v>
      </c>
      <c r="C105" s="5">
        <v>4.08805031E-2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35"/>
      <c r="R105" s="236"/>
    </row>
    <row r="106" spans="1:18" ht="17.25" customHeight="1">
      <c r="A106" s="8" t="s">
        <v>105</v>
      </c>
      <c r="B106" s="33">
        <v>45500</v>
      </c>
      <c r="C106" s="24">
        <v>4.0475645999999997E-2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35"/>
      <c r="R106" s="236"/>
    </row>
    <row r="107" spans="1:18" ht="17.25" customHeight="1">
      <c r="A107" s="11" t="s">
        <v>143</v>
      </c>
      <c r="B107" s="32">
        <v>521</v>
      </c>
      <c r="C107" s="5">
        <v>2.9644268800000002E-2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35"/>
      <c r="R107" s="236"/>
    </row>
    <row r="108" spans="1:18" ht="17.25" customHeight="1">
      <c r="A108" s="11" t="s">
        <v>130</v>
      </c>
      <c r="B108" s="32">
        <v>267</v>
      </c>
      <c r="C108" s="5">
        <v>1.9083969499999999E-2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35"/>
      <c r="R108" s="236"/>
    </row>
    <row r="109" spans="1:18" ht="17.25" customHeight="1">
      <c r="A109" s="11" t="s">
        <v>138</v>
      </c>
      <c r="B109" s="32">
        <v>1565</v>
      </c>
      <c r="C109" s="5">
        <v>1.6233766199999999E-2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35"/>
      <c r="R109" s="236"/>
    </row>
    <row r="110" spans="1:18" ht="17.25" customHeight="1">
      <c r="A110" s="11" t="s">
        <v>161</v>
      </c>
      <c r="B110" s="32">
        <v>176</v>
      </c>
      <c r="C110" s="5">
        <v>-5.6497175E-3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37"/>
      <c r="R110" s="238"/>
    </row>
    <row r="111" spans="1:18" ht="17.25" customHeight="1" thickBot="1">
      <c r="A111" s="13" t="s">
        <v>219</v>
      </c>
      <c r="B111" s="34">
        <v>3109000</v>
      </c>
      <c r="C111" s="16">
        <v>-9.8726114999999996E-3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37"/>
      <c r="R111" s="238"/>
    </row>
    <row r="112" spans="1:18" ht="17.25" customHeight="1" thickBot="1">
      <c r="A112" s="57" t="s">
        <v>32</v>
      </c>
      <c r="B112" s="241">
        <v>100000</v>
      </c>
      <c r="C112" s="242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39"/>
      <c r="R112" s="24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 filterMode="1"/>
  <dimension ref="A1:Q200"/>
  <sheetViews>
    <sheetView workbookViewId="0">
      <selection activeCell="B37" sqref="B37:D62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 ht="17.25" thickBot="1">
      <c r="A1" t="s">
        <v>206</v>
      </c>
      <c r="B1" t="s">
        <v>207</v>
      </c>
      <c r="C1">
        <v>63070000</v>
      </c>
      <c r="D1" s="90">
        <v>-2.6201615000000001E-2</v>
      </c>
      <c r="E1" s="67"/>
      <c r="F1" s="67"/>
      <c r="G1" s="67"/>
      <c r="H1" s="67"/>
      <c r="I1" s="67"/>
    </row>
    <row r="2" spans="1:17" ht="17.25" hidden="1" thickBot="1">
      <c r="A2" t="s">
        <v>359</v>
      </c>
      <c r="B2" t="s">
        <v>190</v>
      </c>
      <c r="C2">
        <v>11790</v>
      </c>
      <c r="D2" s="90">
        <v>0.1650197628</v>
      </c>
      <c r="E2" s="67"/>
      <c r="F2" s="67"/>
      <c r="G2" s="67"/>
      <c r="H2" s="67"/>
      <c r="I2" s="67"/>
    </row>
    <row r="3" spans="1:17" ht="17.25" thickBot="1">
      <c r="A3" t="s">
        <v>250</v>
      </c>
      <c r="B3" t="s">
        <v>94</v>
      </c>
      <c r="C3">
        <v>343</v>
      </c>
      <c r="D3" s="90">
        <v>6.5217391299999997E-2</v>
      </c>
      <c r="E3" s="67"/>
      <c r="F3" s="67"/>
      <c r="G3" s="243" t="s">
        <v>202</v>
      </c>
      <c r="H3" s="244"/>
      <c r="I3" s="245"/>
      <c r="K3" s="243" t="s">
        <v>198</v>
      </c>
      <c r="L3" s="244"/>
      <c r="M3" s="245"/>
      <c r="O3" s="243" t="s">
        <v>84</v>
      </c>
      <c r="P3" s="244"/>
      <c r="Q3" s="245"/>
    </row>
    <row r="4" spans="1:17" ht="17.25" thickBot="1">
      <c r="A4" t="s">
        <v>324</v>
      </c>
      <c r="B4" t="s">
        <v>137</v>
      </c>
      <c r="C4">
        <v>192</v>
      </c>
      <c r="D4" s="90">
        <v>6.07734807E-2</v>
      </c>
      <c r="E4" s="67"/>
      <c r="F4" s="67"/>
      <c r="G4" s="284" t="s">
        <v>204</v>
      </c>
      <c r="H4" s="285"/>
      <c r="I4" s="286"/>
      <c r="K4" s="284" t="s">
        <v>201</v>
      </c>
      <c r="L4" s="243" t="s">
        <v>281</v>
      </c>
      <c r="M4" s="245"/>
      <c r="O4" s="284" t="s">
        <v>201</v>
      </c>
      <c r="P4" s="243" t="s">
        <v>281</v>
      </c>
      <c r="Q4" s="245"/>
    </row>
    <row r="5" spans="1:17" ht="17.25" thickBot="1">
      <c r="A5" t="s">
        <v>249</v>
      </c>
      <c r="B5" t="s">
        <v>96</v>
      </c>
      <c r="C5">
        <v>662</v>
      </c>
      <c r="D5" s="90">
        <v>4.08805031E-2</v>
      </c>
      <c r="E5" s="67"/>
      <c r="F5" s="67"/>
      <c r="G5" s="272"/>
      <c r="H5" s="273"/>
      <c r="I5" s="274"/>
      <c r="K5" s="272"/>
      <c r="L5" s="75" t="s">
        <v>199</v>
      </c>
      <c r="M5" s="76" t="s">
        <v>200</v>
      </c>
      <c r="O5" s="272"/>
      <c r="P5" s="75" t="s">
        <v>199</v>
      </c>
      <c r="Q5" s="76" t="s">
        <v>200</v>
      </c>
    </row>
    <row r="6" spans="1:17" ht="17.25" hidden="1" thickBot="1">
      <c r="A6" t="s">
        <v>349</v>
      </c>
      <c r="B6" t="s">
        <v>105</v>
      </c>
      <c r="C6">
        <v>45500</v>
      </c>
      <c r="D6" s="90">
        <v>4.0475645999999997E-2</v>
      </c>
      <c r="E6" s="67"/>
      <c r="F6" s="67"/>
      <c r="G6" s="105" t="s">
        <v>69</v>
      </c>
      <c r="H6" s="244" t="s">
        <v>67</v>
      </c>
      <c r="I6" s="245"/>
      <c r="K6" s="107" t="s">
        <v>122</v>
      </c>
      <c r="L6" s="77">
        <f t="shared" ref="L6:L15" si="0">_xlfn.IFNA(VLOOKUP(K6, $B$1:$D$200, 2, FALSE), "")</f>
        <v>57.9</v>
      </c>
      <c r="M6" s="78">
        <f t="shared" ref="M6:M15" si="1">_xlfn.IFNA(VLOOKUP(K6, $B$1:$D$200, 3, FALSE), "")</f>
        <v>-9.5312499999999994E-2</v>
      </c>
      <c r="O6" s="108" t="s">
        <v>132</v>
      </c>
      <c r="P6" s="77">
        <f>_xlfn.IFNA(VLOOKUP(O6, $B$1:$D$200, 2, FALSE), "")</f>
        <v>19.100000000000001</v>
      </c>
      <c r="Q6" s="78">
        <f>_xlfn.IFNA(VLOOKUP(O6, $B$1:$D$200, 3, FALSE), "")</f>
        <v>-0.1198156682</v>
      </c>
    </row>
    <row r="7" spans="1:17">
      <c r="A7" t="s">
        <v>314</v>
      </c>
      <c r="B7" t="s">
        <v>143</v>
      </c>
      <c r="C7">
        <v>521</v>
      </c>
      <c r="D7" s="90">
        <v>2.9644268800000002E-2</v>
      </c>
      <c r="E7" s="67"/>
      <c r="F7" s="67"/>
      <c r="G7" s="295">
        <f>_xlfn.IFNA(VLOOKUP(G4, $B$1:$D$200, 3, FALSE), "-")</f>
        <v>-2.6201615000000001E-2</v>
      </c>
      <c r="H7" s="297">
        <f>_xlfn.IFNA(VLOOKUP(G4, $B$1:$D$200, 2, FALSE), "-")</f>
        <v>63070000</v>
      </c>
      <c r="I7" s="298"/>
      <c r="K7" s="108" t="s">
        <v>131</v>
      </c>
      <c r="L7" s="77">
        <f t="shared" si="0"/>
        <v>28.2</v>
      </c>
      <c r="M7" s="78">
        <f t="shared" si="1"/>
        <v>-0.1242236025</v>
      </c>
      <c r="O7" s="108" t="s">
        <v>134</v>
      </c>
      <c r="P7" s="77">
        <f t="shared" ref="P7:P15" si="2">_xlfn.IFNA(VLOOKUP(O7, $B$1:$D$200, 2, FALSE), "")</f>
        <v>21.3</v>
      </c>
      <c r="Q7" s="78">
        <f t="shared" ref="Q7:Q15" si="3">_xlfn.IFNA(VLOOKUP(O7, $B$1:$D$200, 3, FALSE), "")</f>
        <v>-0.12704918030000001</v>
      </c>
    </row>
    <row r="8" spans="1:17" ht="17.25" thickBot="1">
      <c r="A8" t="s">
        <v>268</v>
      </c>
      <c r="B8" t="s">
        <v>130</v>
      </c>
      <c r="C8">
        <v>267</v>
      </c>
      <c r="D8" s="90">
        <v>1.9083969499999999E-2</v>
      </c>
      <c r="E8" s="67"/>
      <c r="F8" s="67"/>
      <c r="G8" s="296"/>
      <c r="H8" s="299"/>
      <c r="I8" s="300"/>
      <c r="K8" s="108" t="s">
        <v>107</v>
      </c>
      <c r="L8" s="77">
        <f t="shared" si="0"/>
        <v>29.5</v>
      </c>
      <c r="M8" s="78">
        <f t="shared" si="1"/>
        <v>-0.13235294119999999</v>
      </c>
      <c r="O8" s="108" t="s">
        <v>118</v>
      </c>
      <c r="P8" s="77">
        <f t="shared" si="2"/>
        <v>19.3</v>
      </c>
      <c r="Q8" s="78">
        <f t="shared" si="3"/>
        <v>-0.1227272727</v>
      </c>
    </row>
    <row r="9" spans="1:17" ht="17.25" hidden="1" thickBot="1">
      <c r="A9" t="s">
        <v>323</v>
      </c>
      <c r="B9" t="s">
        <v>138</v>
      </c>
      <c r="C9">
        <v>1565</v>
      </c>
      <c r="D9" s="90">
        <v>1.6233766199999999E-2</v>
      </c>
      <c r="E9" s="67"/>
      <c r="F9" s="67"/>
      <c r="K9" s="108" t="s">
        <v>162</v>
      </c>
      <c r="L9" s="77">
        <f t="shared" si="0"/>
        <v>43.7</v>
      </c>
      <c r="M9" s="78">
        <f t="shared" si="1"/>
        <v>-9.8969072199999994E-2</v>
      </c>
      <c r="O9" s="108" t="s">
        <v>145</v>
      </c>
      <c r="P9" s="77">
        <f t="shared" si="2"/>
        <v>71.400000000000006</v>
      </c>
      <c r="Q9" s="78">
        <f t="shared" si="3"/>
        <v>-0.1271393643</v>
      </c>
    </row>
    <row r="10" spans="1:17" ht="17.25" thickBot="1">
      <c r="A10" t="s">
        <v>263</v>
      </c>
      <c r="B10" t="s">
        <v>161</v>
      </c>
      <c r="C10">
        <v>176</v>
      </c>
      <c r="D10" s="90">
        <v>-5.6497175E-3</v>
      </c>
      <c r="E10" s="67"/>
      <c r="F10" s="67"/>
      <c r="G10" s="243" t="s">
        <v>203</v>
      </c>
      <c r="H10" s="244"/>
      <c r="I10" s="245"/>
      <c r="K10" s="108" t="s">
        <v>154</v>
      </c>
      <c r="L10" s="77">
        <f t="shared" si="0"/>
        <v>18.600000000000001</v>
      </c>
      <c r="M10" s="78">
        <f t="shared" si="1"/>
        <v>-0.11848341229999999</v>
      </c>
      <c r="O10" s="108" t="s">
        <v>135</v>
      </c>
      <c r="P10" s="77">
        <f t="shared" si="2"/>
        <v>20.5</v>
      </c>
      <c r="Q10" s="78">
        <f t="shared" si="3"/>
        <v>-0.11255411260000001</v>
      </c>
    </row>
    <row r="11" spans="1:17" hidden="1">
      <c r="A11" t="s">
        <v>282</v>
      </c>
      <c r="B11" t="s">
        <v>219</v>
      </c>
      <c r="C11">
        <v>3109000</v>
      </c>
      <c r="D11" s="90">
        <v>-9.8726114999999996E-3</v>
      </c>
      <c r="E11" s="67"/>
      <c r="F11" s="67"/>
      <c r="G11" s="284" t="s">
        <v>204</v>
      </c>
      <c r="H11" s="285"/>
      <c r="I11" s="286"/>
      <c r="K11" s="108" t="s">
        <v>147</v>
      </c>
      <c r="L11" s="77">
        <f t="shared" si="0"/>
        <v>69.5</v>
      </c>
      <c r="M11" s="78">
        <f t="shared" si="1"/>
        <v>-6.9611780499999998E-2</v>
      </c>
      <c r="O11" s="108" t="s">
        <v>112</v>
      </c>
      <c r="P11" s="77">
        <f t="shared" si="2"/>
        <v>92.3</v>
      </c>
      <c r="Q11" s="78">
        <f t="shared" si="3"/>
        <v>-0.1125</v>
      </c>
    </row>
    <row r="12" spans="1:17" ht="17.25" hidden="1" thickBot="1">
      <c r="A12" t="s">
        <v>321</v>
      </c>
      <c r="B12" t="s">
        <v>140</v>
      </c>
      <c r="C12">
        <v>3020</v>
      </c>
      <c r="D12" s="90">
        <v>-1.9480519500000001E-2</v>
      </c>
      <c r="E12" s="67"/>
      <c r="F12" s="67"/>
      <c r="G12" s="272"/>
      <c r="H12" s="273"/>
      <c r="I12" s="274"/>
      <c r="K12" s="108" t="s">
        <v>142</v>
      </c>
      <c r="L12" s="77">
        <f t="shared" si="0"/>
        <v>8.07</v>
      </c>
      <c r="M12" s="78">
        <f t="shared" si="1"/>
        <v>-7.2413793099999998E-2</v>
      </c>
      <c r="O12" s="108" t="s">
        <v>103</v>
      </c>
      <c r="P12" s="77">
        <f t="shared" si="2"/>
        <v>84.5</v>
      </c>
      <c r="Q12" s="78">
        <f t="shared" si="3"/>
        <v>-0.1151832461</v>
      </c>
    </row>
    <row r="13" spans="1:17" ht="17.25" hidden="1" thickBot="1">
      <c r="A13" t="s">
        <v>286</v>
      </c>
      <c r="B13" t="s">
        <v>210</v>
      </c>
      <c r="C13">
        <v>39010</v>
      </c>
      <c r="D13" s="90">
        <v>-2.1815446299999999E-2</v>
      </c>
      <c r="E13" s="67"/>
      <c r="F13" s="67"/>
      <c r="G13" s="105" t="s">
        <v>69</v>
      </c>
      <c r="H13" s="244" t="s">
        <v>67</v>
      </c>
      <c r="I13" s="245"/>
      <c r="K13" s="108" t="s">
        <v>144</v>
      </c>
      <c r="L13" s="77">
        <f t="shared" si="0"/>
        <v>33.200000000000003</v>
      </c>
      <c r="M13" s="78">
        <f t="shared" si="1"/>
        <v>-0.1051212938</v>
      </c>
      <c r="O13" s="108" t="s">
        <v>157</v>
      </c>
      <c r="P13" s="77">
        <f t="shared" si="2"/>
        <v>23.6</v>
      </c>
      <c r="Q13" s="78">
        <f t="shared" si="3"/>
        <v>-0.12915129149999999</v>
      </c>
    </row>
    <row r="14" spans="1:17" hidden="1">
      <c r="A14" t="s">
        <v>288</v>
      </c>
      <c r="B14" t="s">
        <v>289</v>
      </c>
      <c r="C14">
        <v>5550</v>
      </c>
      <c r="D14" s="90">
        <v>-3.1413612600000002E-2</v>
      </c>
      <c r="E14" s="67"/>
      <c r="F14" s="67"/>
      <c r="G14" s="295">
        <f>_xlfn.IFNA(VLOOKUP(G11, $B$1:$D$200, 3, FALSE), "-")</f>
        <v>-2.6201615000000001E-2</v>
      </c>
      <c r="H14" s="297">
        <f>_xlfn.IFNA(VLOOKUP(G11, $B$1:$D$200, 2, FALSE), "-")</f>
        <v>63070000</v>
      </c>
      <c r="I14" s="298"/>
      <c r="K14" s="108" t="s">
        <v>100</v>
      </c>
      <c r="L14" s="77">
        <f t="shared" si="0"/>
        <v>30.2</v>
      </c>
      <c r="M14" s="78">
        <f t="shared" si="1"/>
        <v>-0.13218390799999999</v>
      </c>
      <c r="O14" s="108" t="s">
        <v>127</v>
      </c>
      <c r="P14" s="77">
        <f t="shared" si="2"/>
        <v>91.4</v>
      </c>
      <c r="Q14" s="78">
        <f t="shared" si="3"/>
        <v>-0.1211538462</v>
      </c>
    </row>
    <row r="15" spans="1:17" ht="17.25" hidden="1" thickBot="1">
      <c r="A15" t="s">
        <v>295</v>
      </c>
      <c r="B15" t="s">
        <v>296</v>
      </c>
      <c r="C15">
        <v>1485</v>
      </c>
      <c r="D15" s="90">
        <v>-3.2573289900000003E-2</v>
      </c>
      <c r="E15" s="67"/>
      <c r="F15" s="67"/>
      <c r="G15" s="296"/>
      <c r="H15" s="299"/>
      <c r="I15" s="300"/>
      <c r="K15" s="106" t="s">
        <v>95</v>
      </c>
      <c r="L15" s="79">
        <f t="shared" si="0"/>
        <v>24.3</v>
      </c>
      <c r="M15" s="80">
        <f t="shared" si="1"/>
        <v>-0.1131386861</v>
      </c>
      <c r="O15" s="106"/>
      <c r="P15" s="79" t="str">
        <f t="shared" si="2"/>
        <v/>
      </c>
      <c r="Q15" s="80" t="str">
        <f t="shared" si="3"/>
        <v/>
      </c>
    </row>
    <row r="16" spans="1:17" ht="17.25" thickBot="1">
      <c r="A16" t="s">
        <v>339</v>
      </c>
      <c r="B16" t="s">
        <v>115</v>
      </c>
      <c r="C16">
        <v>220</v>
      </c>
      <c r="D16" s="90">
        <v>-3.50877193E-2</v>
      </c>
      <c r="E16" s="67"/>
      <c r="F16" s="67"/>
      <c r="G16" s="67"/>
      <c r="H16" s="67"/>
      <c r="I16" s="67"/>
    </row>
    <row r="17" spans="1:17" ht="17.25" hidden="1" thickBot="1">
      <c r="A17" t="s">
        <v>259</v>
      </c>
      <c r="B17" t="s">
        <v>260</v>
      </c>
      <c r="C17">
        <v>43110</v>
      </c>
      <c r="D17" s="90">
        <v>-3.7723214300000002E-2</v>
      </c>
      <c r="E17" s="67"/>
      <c r="F17" s="67"/>
      <c r="G17" s="67"/>
      <c r="H17" s="67"/>
      <c r="I17" s="67"/>
    </row>
    <row r="18" spans="1:17" ht="17.25" hidden="1" thickBot="1">
      <c r="A18" t="s">
        <v>265</v>
      </c>
      <c r="B18" t="s">
        <v>222</v>
      </c>
      <c r="C18">
        <v>1007500</v>
      </c>
      <c r="D18" s="90">
        <v>-3.8645038200000002E-2</v>
      </c>
      <c r="E18" s="67"/>
      <c r="F18" s="67"/>
      <c r="G18" s="243" t="s">
        <v>81</v>
      </c>
      <c r="H18" s="244"/>
      <c r="I18" s="245"/>
      <c r="K18" s="243" t="s">
        <v>85</v>
      </c>
      <c r="L18" s="244"/>
      <c r="M18" s="245"/>
      <c r="O18" s="243" t="s">
        <v>86</v>
      </c>
      <c r="P18" s="244"/>
      <c r="Q18" s="245"/>
    </row>
    <row r="19" spans="1:17" ht="17.25" thickBot="1">
      <c r="A19" t="s">
        <v>331</v>
      </c>
      <c r="B19" t="s">
        <v>124</v>
      </c>
      <c r="C19">
        <v>585</v>
      </c>
      <c r="D19" s="90">
        <v>-4.2553191499999997E-2</v>
      </c>
      <c r="E19" s="67"/>
      <c r="F19" s="67"/>
      <c r="G19" s="284" t="s">
        <v>201</v>
      </c>
      <c r="H19" s="243" t="s">
        <v>281</v>
      </c>
      <c r="I19" s="245"/>
      <c r="K19" s="284" t="s">
        <v>201</v>
      </c>
      <c r="L19" s="243" t="s">
        <v>281</v>
      </c>
      <c r="M19" s="245"/>
      <c r="O19" s="284" t="s">
        <v>201</v>
      </c>
      <c r="P19" s="243" t="s">
        <v>281</v>
      </c>
      <c r="Q19" s="245"/>
    </row>
    <row r="20" spans="1:17" ht="17.25" hidden="1" thickBot="1">
      <c r="A20" t="s">
        <v>237</v>
      </c>
      <c r="B20" t="s">
        <v>148</v>
      </c>
      <c r="C20">
        <v>323000</v>
      </c>
      <c r="D20" s="90">
        <v>-4.3529760100000002E-2</v>
      </c>
      <c r="E20" s="67"/>
      <c r="F20" s="67"/>
      <c r="G20" s="272"/>
      <c r="H20" s="75" t="s">
        <v>199</v>
      </c>
      <c r="I20" s="76" t="s">
        <v>200</v>
      </c>
      <c r="K20" s="272"/>
      <c r="L20" s="75" t="s">
        <v>199</v>
      </c>
      <c r="M20" s="76" t="s">
        <v>200</v>
      </c>
      <c r="O20" s="272"/>
      <c r="P20" s="75" t="s">
        <v>199</v>
      </c>
      <c r="Q20" s="76" t="s">
        <v>200</v>
      </c>
    </row>
    <row r="21" spans="1:17" hidden="1">
      <c r="A21" t="s">
        <v>253</v>
      </c>
      <c r="B21" t="s">
        <v>220</v>
      </c>
      <c r="C21">
        <v>292600</v>
      </c>
      <c r="D21" s="90">
        <v>-4.3634580800000003E-2</v>
      </c>
      <c r="E21" s="67"/>
      <c r="F21" s="67"/>
      <c r="G21" s="107" t="s">
        <v>120</v>
      </c>
      <c r="H21" s="77">
        <f t="shared" ref="H21:H30" si="4">_xlfn.IFNA(VLOOKUP(G21, $B$1:$D$200, 2, FALSE), "")</f>
        <v>731</v>
      </c>
      <c r="I21" s="78">
        <f t="shared" ref="I21:I30" si="5">_xlfn.IFNA(VLOOKUP(G21, $B$1:$D$200, 3, FALSE), "")</f>
        <v>-0.14000000000000001</v>
      </c>
      <c r="K21" s="107" t="s">
        <v>120</v>
      </c>
      <c r="L21" s="77">
        <f t="shared" ref="L21:L30" si="6">_xlfn.IFNA(VLOOKUP(K21, $B$1:$D$200, 2, FALSE), "")</f>
        <v>731</v>
      </c>
      <c r="M21" s="78">
        <f t="shared" ref="M21:M30" si="7">_xlfn.IFNA(VLOOKUP(K21, $B$1:$D$200, 3, FALSE), "")</f>
        <v>-0.14000000000000001</v>
      </c>
      <c r="O21" s="108" t="s">
        <v>174</v>
      </c>
      <c r="P21" s="77">
        <f>_xlfn.IFNA(VLOOKUP(O21, $B$1:$D$200, 2, FALSE), "")</f>
        <v>372</v>
      </c>
      <c r="Q21" s="78">
        <f>_xlfn.IFNA(VLOOKUP(O21, $B$1:$D$200, 3, FALSE), "")</f>
        <v>-9.0464547699999995E-2</v>
      </c>
    </row>
    <row r="22" spans="1:17" hidden="1">
      <c r="A22" t="s">
        <v>273</v>
      </c>
      <c r="B22" t="s">
        <v>223</v>
      </c>
      <c r="C22">
        <v>41380</v>
      </c>
      <c r="D22" s="90">
        <v>-4.4121044099999999E-2</v>
      </c>
      <c r="E22" s="67"/>
      <c r="F22" s="67"/>
      <c r="G22" s="108" t="s">
        <v>149</v>
      </c>
      <c r="H22" s="77">
        <f t="shared" si="4"/>
        <v>220</v>
      </c>
      <c r="I22" s="78">
        <f t="shared" si="5"/>
        <v>-0.1235059761</v>
      </c>
      <c r="K22" s="108" t="s">
        <v>149</v>
      </c>
      <c r="L22" s="77">
        <f t="shared" si="6"/>
        <v>220</v>
      </c>
      <c r="M22" s="78">
        <f t="shared" si="7"/>
        <v>-0.1235059761</v>
      </c>
      <c r="O22" s="108" t="s">
        <v>129</v>
      </c>
      <c r="P22" s="77">
        <f t="shared" ref="P22:P30" si="8">_xlfn.IFNA(VLOOKUP(O22, $B$1:$D$200, 2, FALSE), "")</f>
        <v>328</v>
      </c>
      <c r="Q22" s="78">
        <f t="shared" ref="Q22:Q30" si="9">_xlfn.IFNA(VLOOKUP(O22, $B$1:$D$200, 3, FALSE), "")</f>
        <v>-8.3798882699999994E-2</v>
      </c>
    </row>
    <row r="23" spans="1:17" hidden="1">
      <c r="A23" t="s">
        <v>341</v>
      </c>
      <c r="B23" t="s">
        <v>113</v>
      </c>
      <c r="C23">
        <v>4615</v>
      </c>
      <c r="D23" s="90">
        <v>-4.7471620200000002E-2</v>
      </c>
      <c r="E23" s="67"/>
      <c r="F23" s="67"/>
      <c r="G23" s="108" t="s">
        <v>122</v>
      </c>
      <c r="H23" s="77">
        <f t="shared" si="4"/>
        <v>57.9</v>
      </c>
      <c r="I23" s="78">
        <f t="shared" si="5"/>
        <v>-9.5312499999999994E-2</v>
      </c>
      <c r="K23" s="108" t="s">
        <v>123</v>
      </c>
      <c r="L23" s="77">
        <f t="shared" si="6"/>
        <v>114</v>
      </c>
      <c r="M23" s="78">
        <f t="shared" si="7"/>
        <v>-0.1230769231</v>
      </c>
      <c r="O23" s="108" t="s">
        <v>130</v>
      </c>
      <c r="P23" s="77">
        <f t="shared" si="8"/>
        <v>267</v>
      </c>
      <c r="Q23" s="78">
        <f t="shared" si="9"/>
        <v>1.9083969499999999E-2</v>
      </c>
    </row>
    <row r="24" spans="1:17" hidden="1">
      <c r="A24" t="s">
        <v>316</v>
      </c>
      <c r="B24" t="s">
        <v>146</v>
      </c>
      <c r="C24">
        <v>12580</v>
      </c>
      <c r="D24" s="90">
        <v>-5.1282051299999999E-2</v>
      </c>
      <c r="E24" s="67"/>
      <c r="F24" s="67"/>
      <c r="G24" s="108" t="s">
        <v>258</v>
      </c>
      <c r="H24" s="77">
        <f t="shared" si="4"/>
        <v>2270</v>
      </c>
      <c r="I24" s="78">
        <f t="shared" si="5"/>
        <v>-9.0180360700000003E-2</v>
      </c>
      <c r="K24" s="108" t="s">
        <v>124</v>
      </c>
      <c r="L24" s="77">
        <f t="shared" si="6"/>
        <v>585</v>
      </c>
      <c r="M24" s="78">
        <f t="shared" si="7"/>
        <v>-4.2553191499999997E-2</v>
      </c>
      <c r="O24" s="108" t="s">
        <v>116</v>
      </c>
      <c r="P24" s="77">
        <f t="shared" si="8"/>
        <v>139</v>
      </c>
      <c r="Q24" s="78">
        <f t="shared" si="9"/>
        <v>-8.5526315800000002E-2</v>
      </c>
    </row>
    <row r="25" spans="1:17" hidden="1">
      <c r="A25" t="s">
        <v>325</v>
      </c>
      <c r="B25" t="s">
        <v>243</v>
      </c>
      <c r="C25">
        <v>25770</v>
      </c>
      <c r="D25" s="90">
        <v>-5.1527419900000003E-2</v>
      </c>
      <c r="E25" s="67"/>
      <c r="F25" s="67"/>
      <c r="G25" s="108" t="s">
        <v>123</v>
      </c>
      <c r="H25" s="77">
        <f t="shared" si="4"/>
        <v>114</v>
      </c>
      <c r="I25" s="78">
        <f t="shared" si="5"/>
        <v>-0.1230769231</v>
      </c>
      <c r="K25" s="108" t="s">
        <v>125</v>
      </c>
      <c r="L25" s="77">
        <f t="shared" si="6"/>
        <v>226</v>
      </c>
      <c r="M25" s="78">
        <f t="shared" si="7"/>
        <v>-7.7551020400000004E-2</v>
      </c>
      <c r="O25" s="108" t="s">
        <v>104</v>
      </c>
      <c r="P25" s="77">
        <f t="shared" si="8"/>
        <v>505</v>
      </c>
      <c r="Q25" s="78">
        <f t="shared" si="9"/>
        <v>-5.4307116099999997E-2</v>
      </c>
    </row>
    <row r="26" spans="1:17" hidden="1">
      <c r="A26" t="s">
        <v>358</v>
      </c>
      <c r="B26" t="s">
        <v>189</v>
      </c>
      <c r="C26">
        <v>9870</v>
      </c>
      <c r="D26" s="90">
        <v>-5.1873198799999999E-2</v>
      </c>
      <c r="E26" s="67"/>
      <c r="F26" s="67"/>
      <c r="G26" s="108" t="s">
        <v>189</v>
      </c>
      <c r="H26" s="77">
        <f t="shared" si="4"/>
        <v>9870</v>
      </c>
      <c r="I26" s="78">
        <f t="shared" si="5"/>
        <v>-5.1873198799999999E-2</v>
      </c>
      <c r="K26" s="108" t="s">
        <v>139</v>
      </c>
      <c r="L26" s="77">
        <f t="shared" si="6"/>
        <v>352</v>
      </c>
      <c r="M26" s="78">
        <f t="shared" si="7"/>
        <v>-6.87830688E-2</v>
      </c>
      <c r="O26" s="108" t="s">
        <v>171</v>
      </c>
      <c r="P26" s="77">
        <f t="shared" si="8"/>
        <v>563</v>
      </c>
      <c r="Q26" s="78">
        <f t="shared" si="9"/>
        <v>-6.1666666699999997E-2</v>
      </c>
    </row>
    <row r="27" spans="1:17">
      <c r="A27" t="s">
        <v>247</v>
      </c>
      <c r="B27" t="s">
        <v>104</v>
      </c>
      <c r="C27">
        <v>505</v>
      </c>
      <c r="D27" s="90">
        <v>-5.4307116099999997E-2</v>
      </c>
      <c r="E27" s="67"/>
      <c r="F27" s="67"/>
      <c r="G27" s="108" t="s">
        <v>124</v>
      </c>
      <c r="H27" s="77">
        <f t="shared" si="4"/>
        <v>585</v>
      </c>
      <c r="I27" s="78">
        <f t="shared" si="5"/>
        <v>-4.2553191499999997E-2</v>
      </c>
      <c r="K27" s="108" t="s">
        <v>165</v>
      </c>
      <c r="L27" s="77">
        <f t="shared" si="6"/>
        <v>454</v>
      </c>
      <c r="M27" s="78">
        <f t="shared" si="7"/>
        <v>-0.1080550098</v>
      </c>
      <c r="O27" s="108" t="s">
        <v>126</v>
      </c>
      <c r="P27" s="77">
        <f t="shared" si="8"/>
        <v>147</v>
      </c>
      <c r="Q27" s="78">
        <f t="shared" si="9"/>
        <v>-0.11445783130000001</v>
      </c>
    </row>
    <row r="28" spans="1:17" hidden="1">
      <c r="A28" t="s">
        <v>297</v>
      </c>
      <c r="B28" t="s">
        <v>164</v>
      </c>
      <c r="C28">
        <v>103200</v>
      </c>
      <c r="D28" s="90">
        <v>-5.5377574399999997E-2</v>
      </c>
      <c r="E28" s="67"/>
      <c r="F28" s="67"/>
      <c r="G28" s="108" t="s">
        <v>150</v>
      </c>
      <c r="H28" s="77">
        <f t="shared" si="4"/>
        <v>3430</v>
      </c>
      <c r="I28" s="78">
        <f t="shared" si="5"/>
        <v>-9.7368421100000005E-2</v>
      </c>
      <c r="K28" s="108" t="s">
        <v>212</v>
      </c>
      <c r="L28" s="77">
        <f t="shared" si="6"/>
        <v>181</v>
      </c>
      <c r="M28" s="78">
        <f t="shared" si="7"/>
        <v>-9.9502487599999995E-2</v>
      </c>
      <c r="O28" s="108" t="s">
        <v>96</v>
      </c>
      <c r="P28" s="77">
        <f t="shared" si="8"/>
        <v>662</v>
      </c>
      <c r="Q28" s="78">
        <f t="shared" si="9"/>
        <v>4.08805031E-2</v>
      </c>
    </row>
    <row r="29" spans="1:17" hidden="1">
      <c r="A29" t="s">
        <v>299</v>
      </c>
      <c r="B29" t="s">
        <v>221</v>
      </c>
      <c r="C29">
        <v>6730</v>
      </c>
      <c r="D29" s="90">
        <v>-5.6762438700000001E-2</v>
      </c>
      <c r="E29" s="67"/>
      <c r="F29" s="67"/>
      <c r="G29" s="108" t="s">
        <v>125</v>
      </c>
      <c r="H29" s="77">
        <f t="shared" si="4"/>
        <v>226</v>
      </c>
      <c r="I29" s="78">
        <f t="shared" si="5"/>
        <v>-7.7551020400000004E-2</v>
      </c>
      <c r="K29" s="108" t="s">
        <v>163</v>
      </c>
      <c r="L29" s="77">
        <f t="shared" si="6"/>
        <v>139</v>
      </c>
      <c r="M29" s="78">
        <f t="shared" si="7"/>
        <v>-6.7114093999999999E-2</v>
      </c>
      <c r="O29" s="108" t="s">
        <v>170</v>
      </c>
      <c r="P29" s="77">
        <f t="shared" si="8"/>
        <v>418</v>
      </c>
      <c r="Q29" s="78">
        <f t="shared" si="9"/>
        <v>-0.1068376068</v>
      </c>
    </row>
    <row r="30" spans="1:17" ht="17.25" hidden="1" thickBot="1">
      <c r="A30" t="s">
        <v>343</v>
      </c>
      <c r="B30" t="s">
        <v>344</v>
      </c>
      <c r="C30">
        <v>38540</v>
      </c>
      <c r="D30" s="90">
        <v>-5.7701711500000002E-2</v>
      </c>
      <c r="E30" s="67"/>
      <c r="F30" s="67"/>
      <c r="G30" s="106" t="s">
        <v>151</v>
      </c>
      <c r="H30" s="79">
        <f t="shared" si="4"/>
        <v>1920</v>
      </c>
      <c r="I30" s="80">
        <f t="shared" si="5"/>
        <v>-0.10904872390000001</v>
      </c>
      <c r="K30" s="106" t="s">
        <v>137</v>
      </c>
      <c r="L30" s="79">
        <f t="shared" si="6"/>
        <v>192</v>
      </c>
      <c r="M30" s="80">
        <f t="shared" si="7"/>
        <v>6.07734807E-2</v>
      </c>
      <c r="O30" s="106" t="s">
        <v>98</v>
      </c>
      <c r="P30" s="79">
        <f t="shared" si="8"/>
        <v>212</v>
      </c>
      <c r="Q30" s="80">
        <f t="shared" si="9"/>
        <v>-0.10169491529999999</v>
      </c>
    </row>
    <row r="31" spans="1:17" hidden="1">
      <c r="A31" t="s">
        <v>254</v>
      </c>
      <c r="B31" t="s">
        <v>211</v>
      </c>
      <c r="C31">
        <v>8410</v>
      </c>
      <c r="D31" s="90">
        <v>-5.82306831E-2</v>
      </c>
      <c r="E31" s="67"/>
      <c r="F31" s="67"/>
      <c r="G31" s="67"/>
      <c r="H31" s="67"/>
      <c r="I31" s="67"/>
    </row>
    <row r="32" spans="1:17" hidden="1">
      <c r="A32" t="s">
        <v>285</v>
      </c>
      <c r="B32" t="s">
        <v>205</v>
      </c>
      <c r="C32">
        <v>1550</v>
      </c>
      <c r="D32" s="90">
        <v>-6.0606060599999997E-2</v>
      </c>
      <c r="E32" s="67"/>
      <c r="F32" s="67"/>
      <c r="G32" s="67"/>
      <c r="H32" s="67"/>
      <c r="I32" s="67"/>
    </row>
    <row r="33" spans="1:9">
      <c r="A33" t="s">
        <v>290</v>
      </c>
      <c r="B33" t="s">
        <v>171</v>
      </c>
      <c r="C33">
        <v>563</v>
      </c>
      <c r="D33" s="90">
        <v>-6.1666666699999997E-2</v>
      </c>
      <c r="E33" s="67"/>
      <c r="F33" s="67"/>
      <c r="G33" s="67"/>
      <c r="H33" s="67"/>
      <c r="I33" s="67"/>
    </row>
    <row r="34" spans="1:9" hidden="1">
      <c r="A34" t="s">
        <v>357</v>
      </c>
      <c r="B34" t="s">
        <v>188</v>
      </c>
      <c r="C34">
        <v>36960</v>
      </c>
      <c r="D34" s="90">
        <v>-6.1690784499999998E-2</v>
      </c>
      <c r="E34" s="67"/>
      <c r="F34" s="67"/>
      <c r="G34" s="67"/>
      <c r="H34" s="67"/>
      <c r="I34" s="67"/>
    </row>
    <row r="35" spans="1:9" hidden="1">
      <c r="A35" t="s">
        <v>235</v>
      </c>
      <c r="B35" t="s">
        <v>236</v>
      </c>
      <c r="C35">
        <v>1360</v>
      </c>
      <c r="D35" s="90">
        <v>-6.2068965500000003E-2</v>
      </c>
      <c r="E35" s="67"/>
      <c r="F35" s="67"/>
      <c r="G35" s="67"/>
      <c r="H35" s="67"/>
      <c r="I35" s="67"/>
    </row>
    <row r="36" spans="1:9" hidden="1">
      <c r="A36" t="s">
        <v>274</v>
      </c>
      <c r="B36" t="s">
        <v>275</v>
      </c>
      <c r="C36">
        <v>5975</v>
      </c>
      <c r="D36" s="90">
        <v>-6.640625E-2</v>
      </c>
      <c r="E36" s="67"/>
      <c r="F36" s="67"/>
      <c r="G36" s="67"/>
      <c r="H36" s="67"/>
      <c r="I36" s="67"/>
    </row>
    <row r="37" spans="1:9">
      <c r="A37" t="s">
        <v>300</v>
      </c>
      <c r="B37" t="s">
        <v>163</v>
      </c>
      <c r="C37">
        <v>139</v>
      </c>
      <c r="D37" s="90">
        <v>-6.7114093999999999E-2</v>
      </c>
      <c r="E37" s="67"/>
      <c r="F37" s="67"/>
      <c r="G37" s="67"/>
      <c r="H37" s="67"/>
      <c r="I37" s="67"/>
    </row>
    <row r="38" spans="1:9">
      <c r="A38" t="s">
        <v>322</v>
      </c>
      <c r="B38" t="s">
        <v>139</v>
      </c>
      <c r="C38">
        <v>352</v>
      </c>
      <c r="D38" s="90">
        <v>-6.87830688E-2</v>
      </c>
      <c r="E38" s="67"/>
      <c r="F38" s="67"/>
      <c r="G38" s="67"/>
      <c r="H38" s="67"/>
      <c r="I38" s="67"/>
    </row>
    <row r="39" spans="1:9" hidden="1">
      <c r="A39" t="s">
        <v>306</v>
      </c>
      <c r="B39" t="s">
        <v>147</v>
      </c>
      <c r="C39">
        <v>69.5</v>
      </c>
      <c r="D39" s="90">
        <v>-6.9611780499999998E-2</v>
      </c>
      <c r="E39" s="67"/>
      <c r="F39" s="67"/>
      <c r="G39" s="67"/>
      <c r="H39" s="67"/>
      <c r="I39" s="67"/>
    </row>
    <row r="40" spans="1:9" hidden="1">
      <c r="A40" t="s">
        <v>283</v>
      </c>
      <c r="B40" t="s">
        <v>208</v>
      </c>
      <c r="C40">
        <v>103000</v>
      </c>
      <c r="D40" s="90">
        <v>-7.08164186E-2</v>
      </c>
      <c r="E40" s="67"/>
      <c r="F40" s="67"/>
      <c r="G40" s="67"/>
      <c r="H40" s="67"/>
      <c r="I40" s="67"/>
    </row>
    <row r="41" spans="1:9" hidden="1">
      <c r="A41" t="s">
        <v>252</v>
      </c>
      <c r="B41" t="s">
        <v>191</v>
      </c>
      <c r="C41">
        <v>2455</v>
      </c>
      <c r="D41" s="90">
        <v>-7.1833648400000005E-2</v>
      </c>
      <c r="E41" s="67"/>
      <c r="F41" s="67"/>
      <c r="G41" s="67"/>
      <c r="H41" s="67"/>
      <c r="I41" s="67"/>
    </row>
    <row r="42" spans="1:9" hidden="1">
      <c r="A42" t="s">
        <v>319</v>
      </c>
      <c r="B42" t="s">
        <v>142</v>
      </c>
      <c r="C42">
        <v>8.07</v>
      </c>
      <c r="D42" s="90">
        <v>-7.2413793099999998E-2</v>
      </c>
      <c r="E42" s="67"/>
      <c r="F42" s="67"/>
      <c r="G42" s="67"/>
      <c r="H42" s="67"/>
      <c r="I42" s="67"/>
    </row>
    <row r="43" spans="1:9">
      <c r="A43" t="s">
        <v>271</v>
      </c>
      <c r="B43" t="s">
        <v>125</v>
      </c>
      <c r="C43">
        <v>226</v>
      </c>
      <c r="D43" s="90">
        <v>-7.7551020400000004E-2</v>
      </c>
      <c r="E43" s="67"/>
      <c r="F43" s="67"/>
      <c r="G43" s="67"/>
      <c r="H43" s="67"/>
      <c r="I43" s="67"/>
    </row>
    <row r="44" spans="1:9" hidden="1">
      <c r="A44" t="s">
        <v>266</v>
      </c>
      <c r="B44" t="s">
        <v>155</v>
      </c>
      <c r="C44">
        <v>2470</v>
      </c>
      <c r="D44" s="90">
        <v>-7.8358208999999998E-2</v>
      </c>
      <c r="E44" s="67"/>
      <c r="F44" s="67"/>
      <c r="G44" s="67"/>
      <c r="H44" s="67"/>
      <c r="I44" s="67"/>
    </row>
    <row r="45" spans="1:9">
      <c r="A45" t="s">
        <v>301</v>
      </c>
      <c r="B45" t="s">
        <v>160</v>
      </c>
      <c r="C45">
        <v>441</v>
      </c>
      <c r="D45" s="90">
        <v>-7.9331941500000003E-2</v>
      </c>
      <c r="E45" s="67"/>
      <c r="F45" s="67"/>
      <c r="G45" s="67"/>
      <c r="H45" s="67"/>
      <c r="I45" s="67"/>
    </row>
    <row r="46" spans="1:9" hidden="1">
      <c r="A46" t="s">
        <v>229</v>
      </c>
      <c r="B46" t="s">
        <v>230</v>
      </c>
      <c r="C46">
        <v>1905</v>
      </c>
      <c r="D46" s="90">
        <v>-7.9710144900000002E-2</v>
      </c>
      <c r="E46" s="67"/>
      <c r="F46" s="67"/>
      <c r="G46" s="67"/>
      <c r="H46" s="67"/>
      <c r="I46" s="67"/>
    </row>
    <row r="47" spans="1:9">
      <c r="A47" t="s">
        <v>327</v>
      </c>
      <c r="B47" t="s">
        <v>129</v>
      </c>
      <c r="C47">
        <v>328</v>
      </c>
      <c r="D47" s="90">
        <v>-8.3798882699999994E-2</v>
      </c>
      <c r="E47" s="67"/>
      <c r="F47" s="67"/>
      <c r="G47" s="67"/>
      <c r="H47" s="67"/>
      <c r="I47" s="67"/>
    </row>
    <row r="48" spans="1:9" hidden="1">
      <c r="A48" t="s">
        <v>346</v>
      </c>
      <c r="B48" t="s">
        <v>347</v>
      </c>
      <c r="C48">
        <v>1950</v>
      </c>
      <c r="D48" s="90">
        <v>-8.4507042300000002E-2</v>
      </c>
      <c r="E48" s="67"/>
      <c r="F48" s="67"/>
      <c r="G48" s="67"/>
      <c r="H48" s="67"/>
      <c r="I48" s="67"/>
    </row>
    <row r="49" spans="1:9" hidden="1">
      <c r="A49" t="s">
        <v>284</v>
      </c>
      <c r="B49" t="s">
        <v>209</v>
      </c>
      <c r="C49">
        <v>4280</v>
      </c>
      <c r="D49" s="90">
        <v>-8.5470085500000001E-2</v>
      </c>
      <c r="E49" s="67"/>
      <c r="F49" s="67"/>
      <c r="G49" s="67"/>
      <c r="H49" s="67"/>
      <c r="I49" s="67"/>
    </row>
    <row r="50" spans="1:9">
      <c r="A50" t="s">
        <v>338</v>
      </c>
      <c r="B50" t="s">
        <v>116</v>
      </c>
      <c r="C50">
        <v>139</v>
      </c>
      <c r="D50" s="90">
        <v>-8.5526315800000002E-2</v>
      </c>
      <c r="E50" s="67"/>
      <c r="F50" s="67"/>
      <c r="G50" s="67"/>
      <c r="H50" s="67"/>
      <c r="I50" s="67"/>
    </row>
    <row r="51" spans="1:9" hidden="1">
      <c r="A51" t="s">
        <v>335</v>
      </c>
      <c r="B51" t="s">
        <v>119</v>
      </c>
      <c r="C51">
        <v>5730</v>
      </c>
      <c r="D51" s="90">
        <v>-8.6124401899999994E-2</v>
      </c>
      <c r="E51" s="67"/>
      <c r="F51" s="67"/>
      <c r="G51" s="67"/>
      <c r="H51" s="67"/>
      <c r="I51" s="67"/>
    </row>
    <row r="52" spans="1:9" hidden="1">
      <c r="A52" t="s">
        <v>279</v>
      </c>
      <c r="B52" t="s">
        <v>106</v>
      </c>
      <c r="C52">
        <v>3980</v>
      </c>
      <c r="D52" s="90">
        <v>-8.8201603700000006E-2</v>
      </c>
      <c r="E52" s="67"/>
      <c r="F52" s="67"/>
      <c r="G52" s="67"/>
      <c r="H52" s="67"/>
      <c r="I52" s="67"/>
    </row>
    <row r="53" spans="1:9" hidden="1">
      <c r="A53" t="s">
        <v>257</v>
      </c>
      <c r="B53" t="s">
        <v>258</v>
      </c>
      <c r="C53">
        <v>2270</v>
      </c>
      <c r="D53" s="90">
        <v>-9.0180360700000003E-2</v>
      </c>
      <c r="E53" s="67"/>
      <c r="F53" s="67"/>
      <c r="G53" s="67"/>
      <c r="H53" s="67"/>
      <c r="I53" s="67"/>
    </row>
    <row r="54" spans="1:9">
      <c r="A54" t="s">
        <v>255</v>
      </c>
      <c r="B54" t="s">
        <v>174</v>
      </c>
      <c r="C54">
        <v>372</v>
      </c>
      <c r="D54" s="90">
        <v>-9.0464547699999995E-2</v>
      </c>
      <c r="E54" s="67"/>
      <c r="F54" s="67"/>
      <c r="G54" s="67"/>
      <c r="H54" s="67"/>
      <c r="I54" s="67"/>
    </row>
    <row r="55" spans="1:9" hidden="1">
      <c r="A55" t="s">
        <v>256</v>
      </c>
      <c r="B55" t="s">
        <v>173</v>
      </c>
      <c r="C55">
        <v>15970</v>
      </c>
      <c r="D55" s="90">
        <v>-9.1064314199999996E-2</v>
      </c>
      <c r="E55" s="67"/>
      <c r="F55" s="67"/>
      <c r="G55" s="67"/>
      <c r="H55" s="67"/>
      <c r="I55" s="67"/>
    </row>
    <row r="56" spans="1:9" hidden="1">
      <c r="A56" t="s">
        <v>298</v>
      </c>
      <c r="B56" t="s">
        <v>228</v>
      </c>
      <c r="C56">
        <v>2480</v>
      </c>
      <c r="D56" s="90">
        <v>-9.3235831800000002E-2</v>
      </c>
      <c r="E56" s="67"/>
      <c r="F56" s="67"/>
      <c r="G56" s="67"/>
      <c r="H56" s="67"/>
      <c r="I56" s="67"/>
    </row>
    <row r="57" spans="1:9">
      <c r="A57" t="s">
        <v>337</v>
      </c>
      <c r="B57" t="s">
        <v>117</v>
      </c>
      <c r="C57">
        <v>281</v>
      </c>
      <c r="D57" s="90">
        <v>-9.3548387100000005E-2</v>
      </c>
      <c r="E57" s="67"/>
      <c r="F57" s="67"/>
      <c r="G57" s="67"/>
      <c r="H57" s="67"/>
      <c r="I57" s="67"/>
    </row>
    <row r="58" spans="1:9" hidden="1">
      <c r="A58" t="s">
        <v>333</v>
      </c>
      <c r="B58" t="s">
        <v>122</v>
      </c>
      <c r="C58">
        <v>57.9</v>
      </c>
      <c r="D58" s="90">
        <v>-9.5312499999999994E-2</v>
      </c>
      <c r="E58" s="67"/>
      <c r="F58" s="67"/>
      <c r="G58" s="67"/>
      <c r="H58" s="67"/>
      <c r="I58" s="67"/>
    </row>
    <row r="59" spans="1:9">
      <c r="A59" t="s">
        <v>355</v>
      </c>
      <c r="B59" t="s">
        <v>224</v>
      </c>
      <c r="C59">
        <v>177</v>
      </c>
      <c r="D59" s="90">
        <v>-9.6938775500000005E-2</v>
      </c>
      <c r="E59" s="67"/>
      <c r="F59" s="67"/>
      <c r="G59" s="67"/>
      <c r="H59" s="67"/>
      <c r="I59" s="67"/>
    </row>
    <row r="60" spans="1:9" hidden="1">
      <c r="A60" t="s">
        <v>233</v>
      </c>
      <c r="B60" t="s">
        <v>234</v>
      </c>
      <c r="C60">
        <v>2225</v>
      </c>
      <c r="D60" s="90">
        <v>-9.7363083200000006E-2</v>
      </c>
      <c r="E60" s="67"/>
      <c r="F60" s="67"/>
      <c r="G60" s="67"/>
      <c r="H60" s="67"/>
      <c r="I60" s="67"/>
    </row>
    <row r="61" spans="1:9" hidden="1">
      <c r="A61" t="s">
        <v>315</v>
      </c>
      <c r="B61" t="s">
        <v>150</v>
      </c>
      <c r="C61">
        <v>3430</v>
      </c>
      <c r="D61" s="90">
        <v>-9.7368421100000005E-2</v>
      </c>
      <c r="E61" s="67"/>
      <c r="F61" s="67"/>
      <c r="G61" s="67"/>
      <c r="H61" s="67"/>
      <c r="I61" s="67"/>
    </row>
    <row r="62" spans="1:9">
      <c r="A62" t="s">
        <v>308</v>
      </c>
      <c r="B62" t="s">
        <v>156</v>
      </c>
      <c r="C62">
        <v>584</v>
      </c>
      <c r="D62" s="90">
        <v>-9.7372488399999998E-2</v>
      </c>
      <c r="E62" s="67"/>
      <c r="F62" s="67"/>
      <c r="G62" s="67"/>
      <c r="H62" s="67"/>
      <c r="I62" s="67"/>
    </row>
    <row r="63" spans="1:9" hidden="1">
      <c r="A63" t="s">
        <v>240</v>
      </c>
      <c r="B63" t="s">
        <v>162</v>
      </c>
      <c r="C63">
        <v>43.7</v>
      </c>
      <c r="D63" s="90">
        <v>-9.8969072199999994E-2</v>
      </c>
      <c r="E63" s="67"/>
      <c r="F63" s="67"/>
      <c r="G63" s="67"/>
      <c r="H63" s="67"/>
      <c r="I63" s="67"/>
    </row>
    <row r="64" spans="1:9" hidden="1">
      <c r="A64" t="s">
        <v>292</v>
      </c>
      <c r="B64" t="s">
        <v>169</v>
      </c>
      <c r="C64">
        <v>2950</v>
      </c>
      <c r="D64" s="90">
        <v>-9.9236641200000003E-2</v>
      </c>
      <c r="E64" s="67"/>
      <c r="F64" s="67"/>
      <c r="G64" s="67"/>
      <c r="H64" s="67"/>
      <c r="I64" s="67"/>
    </row>
    <row r="65" spans="1:9">
      <c r="A65" t="s">
        <v>232</v>
      </c>
      <c r="B65" t="s">
        <v>212</v>
      </c>
      <c r="C65">
        <v>181</v>
      </c>
      <c r="D65" s="90">
        <v>-9.9502487599999995E-2</v>
      </c>
      <c r="E65" s="67"/>
      <c r="F65" s="67"/>
      <c r="G65" s="67"/>
      <c r="H65" s="67"/>
      <c r="I65" s="67"/>
    </row>
    <row r="66" spans="1:9">
      <c r="A66" t="s">
        <v>353</v>
      </c>
      <c r="B66" t="s">
        <v>98</v>
      </c>
      <c r="C66">
        <v>212</v>
      </c>
      <c r="D66" s="90">
        <v>-0.10169491529999999</v>
      </c>
      <c r="E66" s="67"/>
      <c r="F66" s="67"/>
      <c r="G66" s="67"/>
      <c r="H66" s="67"/>
      <c r="I66" s="67"/>
    </row>
    <row r="67" spans="1:9">
      <c r="A67" t="s">
        <v>328</v>
      </c>
      <c r="B67" t="s">
        <v>128</v>
      </c>
      <c r="C67">
        <v>141</v>
      </c>
      <c r="D67" s="90">
        <v>-0.10191082799999999</v>
      </c>
      <c r="E67" s="67"/>
      <c r="F67" s="67"/>
      <c r="G67" s="67"/>
      <c r="H67" s="67"/>
      <c r="I67" s="67"/>
    </row>
    <row r="68" spans="1:9">
      <c r="A68" t="s">
        <v>227</v>
      </c>
      <c r="B68" t="s">
        <v>172</v>
      </c>
      <c r="C68">
        <v>983</v>
      </c>
      <c r="D68" s="90">
        <v>-0.102283105</v>
      </c>
      <c r="E68" s="67"/>
      <c r="F68" s="67"/>
      <c r="G68" s="67"/>
      <c r="H68" s="67"/>
      <c r="I68" s="67"/>
    </row>
    <row r="69" spans="1:9">
      <c r="A69" t="s">
        <v>352</v>
      </c>
      <c r="B69" t="s">
        <v>99</v>
      </c>
      <c r="C69">
        <v>199</v>
      </c>
      <c r="D69" s="90">
        <v>-0.1036036036</v>
      </c>
      <c r="E69" s="67"/>
      <c r="F69" s="67"/>
      <c r="G69" s="67"/>
      <c r="H69" s="67"/>
      <c r="I69" s="67"/>
    </row>
    <row r="70" spans="1:9" hidden="1">
      <c r="A70" t="s">
        <v>287</v>
      </c>
      <c r="B70" t="s">
        <v>175</v>
      </c>
      <c r="C70">
        <v>21760</v>
      </c>
      <c r="D70" s="90">
        <v>-0.1037891269</v>
      </c>
      <c r="E70" s="67"/>
      <c r="F70" s="67"/>
      <c r="G70" s="67"/>
      <c r="H70" s="67"/>
      <c r="I70" s="67"/>
    </row>
    <row r="71" spans="1:9">
      <c r="A71" t="s">
        <v>313</v>
      </c>
      <c r="B71" t="s">
        <v>152</v>
      </c>
      <c r="C71">
        <v>172</v>
      </c>
      <c r="D71" s="90">
        <v>-0.10416666669999999</v>
      </c>
      <c r="E71" s="67"/>
      <c r="F71" s="67"/>
      <c r="G71" s="67"/>
      <c r="H71" s="67"/>
      <c r="I71" s="67"/>
    </row>
    <row r="72" spans="1:9" hidden="1">
      <c r="A72" t="s">
        <v>318</v>
      </c>
      <c r="B72" t="s">
        <v>144</v>
      </c>
      <c r="C72">
        <v>33.200000000000003</v>
      </c>
      <c r="D72" s="90">
        <v>-0.1051212938</v>
      </c>
      <c r="E72" s="67"/>
      <c r="F72" s="67"/>
      <c r="G72" s="67"/>
      <c r="H72" s="67"/>
      <c r="I72" s="67"/>
    </row>
    <row r="73" spans="1:9" hidden="1">
      <c r="A73" t="s">
        <v>348</v>
      </c>
      <c r="B73" t="s">
        <v>246</v>
      </c>
      <c r="C73">
        <v>7210</v>
      </c>
      <c r="D73" s="90">
        <v>-0.1060136392</v>
      </c>
      <c r="E73" s="67"/>
      <c r="F73" s="67"/>
      <c r="G73" s="67"/>
      <c r="H73" s="67"/>
      <c r="I73" s="67"/>
    </row>
    <row r="74" spans="1:9">
      <c r="A74" t="s">
        <v>291</v>
      </c>
      <c r="B74" t="s">
        <v>170</v>
      </c>
      <c r="C74">
        <v>418</v>
      </c>
      <c r="D74" s="90">
        <v>-0.1068376068</v>
      </c>
      <c r="E74" s="67"/>
      <c r="F74" s="67"/>
      <c r="G74" s="67"/>
      <c r="H74" s="67"/>
      <c r="I74" s="67"/>
    </row>
    <row r="75" spans="1:9">
      <c r="A75" t="s">
        <v>262</v>
      </c>
      <c r="B75" t="s">
        <v>165</v>
      </c>
      <c r="C75">
        <v>454</v>
      </c>
      <c r="D75" s="90">
        <v>-0.1080550098</v>
      </c>
      <c r="E75" s="67"/>
      <c r="F75" s="67"/>
      <c r="G75" s="67"/>
      <c r="H75" s="67"/>
      <c r="I75" s="67"/>
    </row>
    <row r="76" spans="1:9" hidden="1">
      <c r="A76" t="s">
        <v>312</v>
      </c>
      <c r="B76" t="s">
        <v>231</v>
      </c>
      <c r="C76">
        <v>16460</v>
      </c>
      <c r="D76" s="90">
        <v>-0.1083423619</v>
      </c>
      <c r="E76" s="67"/>
      <c r="F76" s="67"/>
      <c r="G76" s="67"/>
      <c r="H76" s="67"/>
      <c r="I76" s="67"/>
    </row>
    <row r="77" spans="1:9" hidden="1">
      <c r="A77" t="s">
        <v>302</v>
      </c>
      <c r="B77" t="s">
        <v>151</v>
      </c>
      <c r="C77">
        <v>1920</v>
      </c>
      <c r="D77" s="90">
        <v>-0.10904872390000001</v>
      </c>
      <c r="E77" s="67"/>
      <c r="F77" s="67"/>
      <c r="G77" s="67"/>
      <c r="H77" s="67"/>
      <c r="I77" s="67"/>
    </row>
    <row r="78" spans="1:9" hidden="1">
      <c r="A78" t="s">
        <v>311</v>
      </c>
      <c r="B78" t="s">
        <v>153</v>
      </c>
      <c r="C78">
        <v>1015</v>
      </c>
      <c r="D78" s="90">
        <v>-0.1096491228</v>
      </c>
      <c r="E78" s="67"/>
      <c r="F78" s="67"/>
      <c r="G78" s="67"/>
      <c r="H78" s="67"/>
      <c r="I78" s="67"/>
    </row>
    <row r="79" spans="1:9">
      <c r="A79" t="s">
        <v>239</v>
      </c>
      <c r="B79" t="s">
        <v>133</v>
      </c>
      <c r="C79">
        <v>300</v>
      </c>
      <c r="D79" s="90">
        <v>-0.1097922849</v>
      </c>
      <c r="E79" s="67"/>
      <c r="F79" s="67"/>
      <c r="G79" s="67"/>
      <c r="H79" s="67"/>
      <c r="I79" s="67"/>
    </row>
    <row r="80" spans="1:9">
      <c r="A80" t="s">
        <v>303</v>
      </c>
      <c r="B80" t="s">
        <v>159</v>
      </c>
      <c r="C80">
        <v>158</v>
      </c>
      <c r="D80" s="90">
        <v>-0.1123595506</v>
      </c>
      <c r="E80" s="67"/>
      <c r="F80" s="67"/>
      <c r="G80" s="67"/>
      <c r="H80" s="67"/>
      <c r="I80" s="67"/>
    </row>
    <row r="81" spans="1:9" hidden="1">
      <c r="A81" t="s">
        <v>342</v>
      </c>
      <c r="B81" t="s">
        <v>112</v>
      </c>
      <c r="C81">
        <v>92.3</v>
      </c>
      <c r="D81" s="90">
        <v>-0.1125</v>
      </c>
      <c r="E81" s="67"/>
      <c r="F81" s="67"/>
      <c r="G81" s="67"/>
      <c r="H81" s="67"/>
      <c r="I81" s="67"/>
    </row>
    <row r="82" spans="1:9" hidden="1">
      <c r="A82" t="s">
        <v>267</v>
      </c>
      <c r="B82" t="s">
        <v>135</v>
      </c>
      <c r="C82">
        <v>20.5</v>
      </c>
      <c r="D82" s="90">
        <v>-0.11255411260000001</v>
      </c>
      <c r="E82" s="67"/>
      <c r="F82" s="67"/>
      <c r="G82" s="67"/>
      <c r="H82" s="67"/>
      <c r="I82" s="67"/>
    </row>
    <row r="83" spans="1:9" hidden="1">
      <c r="A83" t="s">
        <v>309</v>
      </c>
      <c r="B83" t="s">
        <v>95</v>
      </c>
      <c r="C83">
        <v>24.3</v>
      </c>
      <c r="D83" s="90">
        <v>-0.1131386861</v>
      </c>
      <c r="E83" s="67"/>
      <c r="F83" s="67"/>
      <c r="G83" s="67"/>
      <c r="H83" s="67"/>
      <c r="I83" s="67"/>
    </row>
    <row r="84" spans="1:9" hidden="1">
      <c r="A84" t="s">
        <v>356</v>
      </c>
      <c r="B84" t="s">
        <v>92</v>
      </c>
      <c r="C84">
        <v>3705</v>
      </c>
      <c r="D84" s="90">
        <v>-0.1136363636</v>
      </c>
      <c r="E84" s="67"/>
      <c r="F84" s="67"/>
      <c r="G84" s="67"/>
      <c r="H84" s="67"/>
      <c r="I84" s="67"/>
    </row>
    <row r="85" spans="1:9">
      <c r="A85" t="s">
        <v>294</v>
      </c>
      <c r="B85" t="s">
        <v>167</v>
      </c>
      <c r="C85">
        <v>553</v>
      </c>
      <c r="D85" s="90">
        <v>-0.11378205130000001</v>
      </c>
      <c r="E85" s="67"/>
      <c r="F85" s="67"/>
      <c r="G85" s="67"/>
      <c r="H85" s="67"/>
      <c r="I85" s="67"/>
    </row>
    <row r="86" spans="1:9">
      <c r="A86" t="s">
        <v>270</v>
      </c>
      <c r="B86" t="s">
        <v>126</v>
      </c>
      <c r="C86">
        <v>147</v>
      </c>
      <c r="D86" s="90">
        <v>-0.11445783130000001</v>
      </c>
      <c r="E86" s="67"/>
      <c r="F86" s="67"/>
      <c r="G86" s="67"/>
      <c r="H86" s="67"/>
      <c r="I86" s="67"/>
    </row>
    <row r="87" spans="1:9">
      <c r="A87" t="s">
        <v>242</v>
      </c>
      <c r="B87" t="s">
        <v>136</v>
      </c>
      <c r="C87">
        <v>394</v>
      </c>
      <c r="D87" s="90">
        <v>-0.11460674160000001</v>
      </c>
      <c r="E87" s="67"/>
      <c r="F87" s="67"/>
      <c r="G87" s="67"/>
      <c r="H87" s="67"/>
      <c r="I87" s="67"/>
    </row>
    <row r="88" spans="1:9" hidden="1">
      <c r="A88" t="s">
        <v>350</v>
      </c>
      <c r="B88" t="s">
        <v>103</v>
      </c>
      <c r="C88">
        <v>84.5</v>
      </c>
      <c r="D88" s="90">
        <v>-0.1151832461</v>
      </c>
      <c r="E88" s="67"/>
      <c r="F88" s="67"/>
      <c r="G88" s="67"/>
      <c r="H88" s="67"/>
      <c r="I88" s="67"/>
    </row>
    <row r="89" spans="1:9">
      <c r="A89" t="s">
        <v>351</v>
      </c>
      <c r="B89" t="s">
        <v>101</v>
      </c>
      <c r="C89">
        <v>202</v>
      </c>
      <c r="D89" s="90">
        <v>-0.1179039301</v>
      </c>
      <c r="E89" s="67"/>
      <c r="F89" s="67"/>
      <c r="G89" s="67"/>
      <c r="H89" s="67"/>
      <c r="I89" s="67"/>
    </row>
    <row r="90" spans="1:9" hidden="1">
      <c r="A90" t="s">
        <v>310</v>
      </c>
      <c r="B90" t="s">
        <v>154</v>
      </c>
      <c r="C90">
        <v>18.600000000000001</v>
      </c>
      <c r="D90" s="90">
        <v>-0.11848341229999999</v>
      </c>
      <c r="E90" s="67"/>
      <c r="F90" s="67"/>
      <c r="G90" s="67"/>
      <c r="H90" s="67"/>
      <c r="I90" s="67"/>
    </row>
    <row r="91" spans="1:9">
      <c r="A91" t="s">
        <v>276</v>
      </c>
      <c r="B91" t="s">
        <v>111</v>
      </c>
      <c r="C91">
        <v>430</v>
      </c>
      <c r="D91" s="90">
        <v>-0.11885245899999999</v>
      </c>
      <c r="E91" s="67"/>
      <c r="F91" s="67"/>
      <c r="G91" s="67"/>
      <c r="H91" s="67"/>
      <c r="I91" s="67"/>
    </row>
    <row r="92" spans="1:9" hidden="1">
      <c r="A92" t="s">
        <v>326</v>
      </c>
      <c r="B92" t="s">
        <v>132</v>
      </c>
      <c r="C92">
        <v>19.100000000000001</v>
      </c>
      <c r="D92" s="90">
        <v>-0.1198156682</v>
      </c>
      <c r="E92" s="67"/>
      <c r="F92" s="67"/>
      <c r="G92" s="67"/>
      <c r="H92" s="67"/>
      <c r="I92" s="67"/>
    </row>
    <row r="93" spans="1:9" hidden="1">
      <c r="A93" t="s">
        <v>261</v>
      </c>
      <c r="B93" t="s">
        <v>166</v>
      </c>
      <c r="C93">
        <v>8760</v>
      </c>
      <c r="D93" s="90">
        <v>-0.12004018079999999</v>
      </c>
      <c r="E93" s="67"/>
      <c r="F93" s="67"/>
      <c r="G93" s="67"/>
      <c r="H93" s="67"/>
      <c r="I93" s="67"/>
    </row>
    <row r="94" spans="1:9" hidden="1">
      <c r="A94" t="s">
        <v>251</v>
      </c>
      <c r="B94" t="s">
        <v>93</v>
      </c>
      <c r="C94">
        <v>72520</v>
      </c>
      <c r="D94" s="90">
        <v>-0.120969697</v>
      </c>
      <c r="E94" s="67"/>
      <c r="F94" s="67"/>
      <c r="G94" s="67"/>
      <c r="H94" s="67"/>
      <c r="I94" s="67"/>
    </row>
    <row r="95" spans="1:9" hidden="1">
      <c r="A95" t="s">
        <v>330</v>
      </c>
      <c r="B95" t="s">
        <v>127</v>
      </c>
      <c r="C95">
        <v>91.4</v>
      </c>
      <c r="D95" s="90">
        <v>-0.1211538462</v>
      </c>
      <c r="E95" s="67"/>
      <c r="F95" s="67"/>
      <c r="G95" s="67"/>
      <c r="H95" s="67"/>
      <c r="I95" s="67"/>
    </row>
    <row r="96" spans="1:9" hidden="1">
      <c r="A96" t="s">
        <v>304</v>
      </c>
      <c r="B96" t="s">
        <v>305</v>
      </c>
      <c r="C96">
        <v>1485</v>
      </c>
      <c r="D96" s="90">
        <v>-0.12130177509999999</v>
      </c>
      <c r="E96" s="67"/>
      <c r="F96" s="67"/>
      <c r="G96" s="67"/>
      <c r="H96" s="67"/>
      <c r="I96" s="67"/>
    </row>
    <row r="97" spans="1:9" hidden="1">
      <c r="A97" t="s">
        <v>336</v>
      </c>
      <c r="B97" t="s">
        <v>118</v>
      </c>
      <c r="C97">
        <v>19.3</v>
      </c>
      <c r="D97" s="90">
        <v>-0.1227272727</v>
      </c>
      <c r="E97" s="67"/>
      <c r="F97" s="67"/>
      <c r="G97" s="67"/>
      <c r="H97" s="67"/>
      <c r="I97" s="67"/>
    </row>
    <row r="98" spans="1:9">
      <c r="A98" t="s">
        <v>332</v>
      </c>
      <c r="B98" t="s">
        <v>123</v>
      </c>
      <c r="C98">
        <v>114</v>
      </c>
      <c r="D98" s="90">
        <v>-0.1230769231</v>
      </c>
      <c r="E98" s="67"/>
      <c r="F98" s="67"/>
      <c r="G98" s="67"/>
      <c r="H98" s="67"/>
      <c r="I98" s="67"/>
    </row>
    <row r="99" spans="1:9">
      <c r="A99" t="s">
        <v>264</v>
      </c>
      <c r="B99" t="s">
        <v>149</v>
      </c>
      <c r="C99">
        <v>220</v>
      </c>
      <c r="D99" s="90">
        <v>-0.1235059761</v>
      </c>
      <c r="E99" s="67"/>
      <c r="F99" s="67"/>
      <c r="G99" s="67"/>
      <c r="H99" s="67"/>
      <c r="I99" s="67"/>
    </row>
    <row r="100" spans="1:9">
      <c r="A100" t="s">
        <v>320</v>
      </c>
      <c r="B100" t="s">
        <v>141</v>
      </c>
      <c r="C100">
        <v>205</v>
      </c>
      <c r="D100" s="90">
        <v>-0.1239316239</v>
      </c>
      <c r="E100" s="67"/>
      <c r="F100" s="67"/>
      <c r="G100" s="67"/>
      <c r="H100" s="67"/>
      <c r="I100" s="67"/>
    </row>
    <row r="101" spans="1:9" hidden="1">
      <c r="A101" t="s">
        <v>329</v>
      </c>
      <c r="B101" t="s">
        <v>269</v>
      </c>
      <c r="C101">
        <v>2155</v>
      </c>
      <c r="D101" s="90">
        <v>-0.12398373980000001</v>
      </c>
      <c r="E101" s="67"/>
      <c r="F101" s="67"/>
      <c r="G101" s="67"/>
      <c r="H101" s="67"/>
      <c r="I101" s="67"/>
    </row>
    <row r="102" spans="1:9" hidden="1">
      <c r="A102" t="s">
        <v>244</v>
      </c>
      <c r="B102" t="s">
        <v>131</v>
      </c>
      <c r="C102">
        <v>28.2</v>
      </c>
      <c r="D102" s="90">
        <v>-0.1242236025</v>
      </c>
      <c r="E102" s="67"/>
      <c r="F102" s="67"/>
      <c r="G102" s="67"/>
      <c r="H102" s="67"/>
      <c r="I102" s="67"/>
    </row>
    <row r="103" spans="1:9" hidden="1">
      <c r="A103" t="s">
        <v>340</v>
      </c>
      <c r="B103" t="s">
        <v>114</v>
      </c>
      <c r="C103">
        <v>13550</v>
      </c>
      <c r="D103" s="90">
        <v>-0.12580645160000001</v>
      </c>
      <c r="E103" s="67"/>
      <c r="F103" s="67"/>
      <c r="G103" s="67"/>
      <c r="H103" s="67"/>
      <c r="I103" s="67"/>
    </row>
    <row r="104" spans="1:9">
      <c r="A104" t="s">
        <v>278</v>
      </c>
      <c r="B104" t="s">
        <v>109</v>
      </c>
      <c r="C104">
        <v>506</v>
      </c>
      <c r="D104" s="90">
        <v>-0.12607944730000001</v>
      </c>
      <c r="E104" s="67"/>
      <c r="F104" s="67"/>
      <c r="G104" s="67"/>
      <c r="H104" s="67"/>
      <c r="I104" s="67"/>
    </row>
    <row r="105" spans="1:9">
      <c r="A105" t="s">
        <v>277</v>
      </c>
      <c r="B105" t="s">
        <v>110</v>
      </c>
      <c r="C105">
        <v>492</v>
      </c>
      <c r="D105" s="90">
        <v>-0.12611012429999999</v>
      </c>
      <c r="E105" s="67"/>
      <c r="F105" s="67"/>
      <c r="G105" s="67"/>
      <c r="H105" s="67"/>
      <c r="I105" s="67"/>
    </row>
    <row r="106" spans="1:9" hidden="1">
      <c r="A106" t="s">
        <v>238</v>
      </c>
      <c r="B106" t="s">
        <v>134</v>
      </c>
      <c r="C106">
        <v>21.3</v>
      </c>
      <c r="D106" s="90">
        <v>-0.12704918030000001</v>
      </c>
      <c r="E106" s="67"/>
      <c r="F106" s="67"/>
      <c r="G106" s="67"/>
      <c r="H106" s="67"/>
      <c r="I106" s="67"/>
    </row>
    <row r="107" spans="1:9" hidden="1">
      <c r="A107" t="s">
        <v>317</v>
      </c>
      <c r="B107" t="s">
        <v>145</v>
      </c>
      <c r="C107">
        <v>71.400000000000006</v>
      </c>
      <c r="D107" s="90">
        <v>-0.1271393643</v>
      </c>
      <c r="E107" s="67"/>
      <c r="F107" s="67"/>
      <c r="G107" s="67"/>
      <c r="H107" s="67"/>
      <c r="I107" s="67"/>
    </row>
    <row r="108" spans="1:9" hidden="1">
      <c r="A108" t="s">
        <v>241</v>
      </c>
      <c r="B108" t="s">
        <v>157</v>
      </c>
      <c r="C108">
        <v>23.6</v>
      </c>
      <c r="D108" s="90">
        <v>-0.12915129149999999</v>
      </c>
      <c r="E108" s="67"/>
      <c r="F108" s="67"/>
      <c r="G108" s="67"/>
      <c r="H108" s="67"/>
      <c r="I108" s="67"/>
    </row>
    <row r="109" spans="1:9">
      <c r="A109" t="s">
        <v>334</v>
      </c>
      <c r="B109" t="s">
        <v>121</v>
      </c>
      <c r="C109">
        <v>262</v>
      </c>
      <c r="D109" s="90">
        <v>-0.12956810630000001</v>
      </c>
    </row>
    <row r="110" spans="1:9" hidden="1">
      <c r="A110" t="s">
        <v>307</v>
      </c>
      <c r="B110" t="s">
        <v>158</v>
      </c>
      <c r="C110">
        <v>1340</v>
      </c>
      <c r="D110" s="90">
        <v>-0.12987012989999999</v>
      </c>
    </row>
    <row r="111" spans="1:9" hidden="1">
      <c r="A111" t="s">
        <v>345</v>
      </c>
      <c r="B111" t="s">
        <v>108</v>
      </c>
      <c r="C111">
        <v>10620</v>
      </c>
      <c r="D111" s="90">
        <v>-0.13093289690000001</v>
      </c>
    </row>
    <row r="112" spans="1:9">
      <c r="A112" t="s">
        <v>280</v>
      </c>
      <c r="B112" t="s">
        <v>102</v>
      </c>
      <c r="C112">
        <v>126</v>
      </c>
      <c r="D112" s="90">
        <v>-0.13103448279999999</v>
      </c>
    </row>
    <row r="113" spans="1:4" hidden="1">
      <c r="A113" t="s">
        <v>293</v>
      </c>
      <c r="B113" t="s">
        <v>168</v>
      </c>
      <c r="C113">
        <v>1515</v>
      </c>
      <c r="D113" s="90">
        <v>-0.1318051576</v>
      </c>
    </row>
    <row r="114" spans="1:4" hidden="1">
      <c r="A114" t="s">
        <v>248</v>
      </c>
      <c r="B114" t="s">
        <v>100</v>
      </c>
      <c r="C114">
        <v>30.2</v>
      </c>
      <c r="D114" s="90">
        <v>-0.13218390799999999</v>
      </c>
    </row>
    <row r="115" spans="1:4" hidden="1">
      <c r="A115" t="s">
        <v>245</v>
      </c>
      <c r="B115" t="s">
        <v>107</v>
      </c>
      <c r="C115">
        <v>29.5</v>
      </c>
      <c r="D115" s="90">
        <v>-0.13235294119999999</v>
      </c>
    </row>
    <row r="116" spans="1:4" hidden="1">
      <c r="A116" t="s">
        <v>354</v>
      </c>
      <c r="B116" t="s">
        <v>97</v>
      </c>
      <c r="C116">
        <v>8905</v>
      </c>
      <c r="D116" s="90">
        <v>-0.13375486380000001</v>
      </c>
    </row>
    <row r="117" spans="1:4">
      <c r="A117" t="s">
        <v>272</v>
      </c>
      <c r="B117" t="s">
        <v>120</v>
      </c>
      <c r="C117">
        <v>731</v>
      </c>
      <c r="D117" s="90">
        <v>-0.14000000000000001</v>
      </c>
    </row>
    <row r="118" spans="1:4" hidden="1"/>
    <row r="119" spans="1:4" hidden="1"/>
    <row r="120" spans="1:4" hidden="1"/>
    <row r="121" spans="1:4" hidden="1"/>
    <row r="122" spans="1:4" hidden="1"/>
    <row r="123" spans="1:4" hidden="1"/>
    <row r="124" spans="1:4" hidden="1"/>
    <row r="125" spans="1:4" hidden="1"/>
    <row r="126" spans="1:4" hidden="1"/>
    <row r="127" spans="1:4" hidden="1"/>
    <row r="128" spans="1:4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</sheetData>
  <autoFilter ref="A1:D200" xr:uid="{14AEFAED-F8D0-499D-B306-448A9878D59D}">
    <filterColumn colId="2">
      <customFilters and="1">
        <customFilter operator="greaterThanOrEqual" val="100"/>
        <customFilter operator="lessThanOrEqual" val="1000"/>
      </customFilters>
    </filterColumn>
    <sortState xmlns:xlrd2="http://schemas.microsoft.com/office/spreadsheetml/2017/richdata2" ref="A2:D117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28</vt:i4>
      </vt:variant>
    </vt:vector>
  </HeadingPairs>
  <TitlesOfParts>
    <vt:vector size="28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2021.04.19</vt:lpstr>
      <vt:lpstr>2021.04.20</vt:lpstr>
      <vt:lpstr>2021.04.21</vt:lpstr>
      <vt:lpstr>2021.04.22</vt:lpstr>
      <vt:lpstr>2021.04.23</vt:lpstr>
      <vt:lpstr>2021.04.24</vt:lpstr>
      <vt:lpstr>2021.04.26</vt:lpstr>
      <vt:lpstr>2021.04.28</vt:lpstr>
      <vt:lpstr>2021.04.29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2021-04-28T16:43:17Z</dcterms:modified>
</cp:coreProperties>
</file>