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BD8CBAD-1870-419A-BDD4-AC003A42D2AF}" xr6:coauthVersionLast="47" xr6:coauthVersionMax="47" xr10:uidLastSave="{00000000-0000-0000-0000-000000000000}"/>
  <bookViews>
    <workbookView xWindow="28680" yWindow="-120" windowWidth="29040" windowHeight="15840" firstSheet="14" activeTab="2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  <sheet name="2021.07.19" sheetId="42" r:id="rId24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23" hidden="1">'2021.07.19'!#REF!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2" l="1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O196" i="42"/>
  <c r="N196" i="42"/>
  <c r="L196" i="42"/>
  <c r="K196" i="42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O188" i="42"/>
  <c r="N188" i="42"/>
  <c r="L188" i="42"/>
  <c r="K188" i="42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O180" i="42"/>
  <c r="N180" i="42"/>
  <c r="L180" i="42"/>
  <c r="K180" i="42"/>
  <c r="H180" i="42"/>
  <c r="I180" i="42" s="1"/>
  <c r="F180" i="42"/>
  <c r="E180" i="42"/>
  <c r="O179" i="42"/>
  <c r="O199" i="42" s="1"/>
  <c r="N179" i="42"/>
  <c r="N199" i="42" s="1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F171" i="42"/>
  <c r="E171" i="42"/>
  <c r="O170" i="42"/>
  <c r="N170" i="42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O168" i="42"/>
  <c r="N168" i="42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O165" i="42"/>
  <c r="N165" i="42"/>
  <c r="L165" i="42"/>
  <c r="K165" i="42"/>
  <c r="H165" i="42"/>
  <c r="I165" i="42" s="1"/>
  <c r="F165" i="42"/>
  <c r="E165" i="42"/>
  <c r="O164" i="42"/>
  <c r="N164" i="42"/>
  <c r="K164" i="42"/>
  <c r="L164" i="42" s="1"/>
  <c r="H164" i="42"/>
  <c r="I164" i="42" s="1"/>
  <c r="F164" i="42"/>
  <c r="E164" i="42"/>
  <c r="O163" i="42"/>
  <c r="N163" i="42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O160" i="42"/>
  <c r="N160" i="42"/>
  <c r="K160" i="42"/>
  <c r="L160" i="42" s="1"/>
  <c r="H160" i="42"/>
  <c r="I160" i="42" s="1"/>
  <c r="F160" i="42"/>
  <c r="E160" i="42"/>
  <c r="O159" i="42"/>
  <c r="N159" i="42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O157" i="42"/>
  <c r="N157" i="42"/>
  <c r="L157" i="42"/>
  <c r="K157" i="42"/>
  <c r="H157" i="42"/>
  <c r="I157" i="42" s="1"/>
  <c r="F157" i="42"/>
  <c r="E157" i="42"/>
  <c r="O156" i="42"/>
  <c r="N156" i="42"/>
  <c r="K156" i="42"/>
  <c r="L156" i="42" s="1"/>
  <c r="H156" i="42"/>
  <c r="I156" i="42" s="1"/>
  <c r="F156" i="42"/>
  <c r="E156" i="42"/>
  <c r="O155" i="42"/>
  <c r="N155" i="42"/>
  <c r="L155" i="42"/>
  <c r="K155" i="42"/>
  <c r="H155" i="42"/>
  <c r="I155" i="42" s="1"/>
  <c r="F155" i="42"/>
  <c r="E155" i="42"/>
  <c r="O154" i="42"/>
  <c r="N154" i="42"/>
  <c r="K154" i="42"/>
  <c r="L154" i="42" s="1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O152" i="42"/>
  <c r="O172" i="42" s="1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H144" i="42"/>
  <c r="I144" i="42" s="1"/>
  <c r="F144" i="42"/>
  <c r="E144" i="42"/>
  <c r="O143" i="42"/>
  <c r="N143" i="42"/>
  <c r="K143" i="42"/>
  <c r="L143" i="42" s="1"/>
  <c r="H143" i="42"/>
  <c r="I143" i="42" s="1"/>
  <c r="F143" i="42"/>
  <c r="E143" i="42"/>
  <c r="O142" i="42"/>
  <c r="N142" i="42"/>
  <c r="L142" i="42"/>
  <c r="K142" i="42"/>
  <c r="H142" i="42"/>
  <c r="I142" i="42" s="1"/>
  <c r="F142" i="42"/>
  <c r="E142" i="42"/>
  <c r="O141" i="42"/>
  <c r="N141" i="42"/>
  <c r="K141" i="42"/>
  <c r="L141" i="42" s="1"/>
  <c r="I141" i="42"/>
  <c r="H141" i="42"/>
  <c r="F141" i="42"/>
  <c r="E141" i="42"/>
  <c r="O140" i="42"/>
  <c r="N140" i="42"/>
  <c r="K140" i="42"/>
  <c r="L140" i="42" s="1"/>
  <c r="I140" i="42"/>
  <c r="H140" i="42"/>
  <c r="F140" i="42"/>
  <c r="E140" i="42"/>
  <c r="O139" i="42"/>
  <c r="N139" i="42"/>
  <c r="K139" i="42"/>
  <c r="L139" i="42" s="1"/>
  <c r="I139" i="42"/>
  <c r="H139" i="42"/>
  <c r="F139" i="42"/>
  <c r="E139" i="42"/>
  <c r="O138" i="42"/>
  <c r="N138" i="42"/>
  <c r="K138" i="42"/>
  <c r="L138" i="42" s="1"/>
  <c r="H138" i="42"/>
  <c r="I138" i="42" s="1"/>
  <c r="F138" i="42"/>
  <c r="E138" i="42"/>
  <c r="O137" i="42"/>
  <c r="N137" i="42"/>
  <c r="L137" i="42"/>
  <c r="K137" i="42"/>
  <c r="H137" i="42"/>
  <c r="I137" i="42" s="1"/>
  <c r="F137" i="42"/>
  <c r="E137" i="42"/>
  <c r="O136" i="42"/>
  <c r="N136" i="42"/>
  <c r="K136" i="42"/>
  <c r="L136" i="42" s="1"/>
  <c r="H136" i="42"/>
  <c r="I136" i="42" s="1"/>
  <c r="F136" i="42"/>
  <c r="E136" i="42"/>
  <c r="O135" i="42"/>
  <c r="N135" i="42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L133" i="42"/>
  <c r="K133" i="42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O130" i="42"/>
  <c r="N130" i="42"/>
  <c r="K130" i="42"/>
  <c r="L130" i="42" s="1"/>
  <c r="H130" i="42"/>
  <c r="I130" i="42" s="1"/>
  <c r="F130" i="42"/>
  <c r="E130" i="42"/>
  <c r="O129" i="42"/>
  <c r="N129" i="42"/>
  <c r="L129" i="42"/>
  <c r="K129" i="42"/>
  <c r="H129" i="42"/>
  <c r="I129" i="42" s="1"/>
  <c r="F129" i="42"/>
  <c r="E129" i="42"/>
  <c r="O128" i="42"/>
  <c r="N128" i="42"/>
  <c r="K128" i="42"/>
  <c r="L128" i="42" s="1"/>
  <c r="H128" i="42"/>
  <c r="I128" i="42" s="1"/>
  <c r="F128" i="42"/>
  <c r="E128" i="42"/>
  <c r="O127" i="42"/>
  <c r="N127" i="42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O145" i="42" s="1"/>
  <c r="N125" i="42"/>
  <c r="N145" i="42" s="1"/>
  <c r="L125" i="42"/>
  <c r="K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K116" i="42"/>
  <c r="L116" i="42" s="1"/>
  <c r="H116" i="42"/>
  <c r="I116" i="42" s="1"/>
  <c r="F116" i="42"/>
  <c r="E116" i="42"/>
  <c r="O115" i="42"/>
  <c r="N115" i="42"/>
  <c r="K115" i="42"/>
  <c r="L115" i="42" s="1"/>
  <c r="H115" i="42"/>
  <c r="I115" i="42" s="1"/>
  <c r="F115" i="42"/>
  <c r="E115" i="42"/>
  <c r="O114" i="42"/>
  <c r="N114" i="42"/>
  <c r="L114" i="42"/>
  <c r="K114" i="42"/>
  <c r="H114" i="42"/>
  <c r="I114" i="42" s="1"/>
  <c r="F114" i="42"/>
  <c r="E114" i="42"/>
  <c r="O113" i="42"/>
  <c r="N113" i="42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O109" i="42"/>
  <c r="N109" i="42"/>
  <c r="K109" i="42"/>
  <c r="L109" i="42" s="1"/>
  <c r="H109" i="42"/>
  <c r="I109" i="42" s="1"/>
  <c r="E109" i="42"/>
  <c r="F109" i="42" s="1"/>
  <c r="O108" i="42"/>
  <c r="N108" i="42"/>
  <c r="K108" i="42"/>
  <c r="L108" i="42" s="1"/>
  <c r="H108" i="42"/>
  <c r="I108" i="42" s="1"/>
  <c r="E108" i="42"/>
  <c r="F108" i="42" s="1"/>
  <c r="O107" i="42"/>
  <c r="N107" i="42"/>
  <c r="K107" i="42"/>
  <c r="L107" i="42" s="1"/>
  <c r="I107" i="42"/>
  <c r="H107" i="42"/>
  <c r="E107" i="42"/>
  <c r="F107" i="42" s="1"/>
  <c r="O106" i="42"/>
  <c r="N106" i="42"/>
  <c r="K106" i="42"/>
  <c r="L106" i="42" s="1"/>
  <c r="H106" i="42"/>
  <c r="I106" i="42" s="1"/>
  <c r="E106" i="42"/>
  <c r="F106" i="42" s="1"/>
  <c r="O105" i="42"/>
  <c r="N105" i="42"/>
  <c r="L105" i="42"/>
  <c r="K105" i="42"/>
  <c r="H105" i="42"/>
  <c r="I105" i="42" s="1"/>
  <c r="E105" i="42"/>
  <c r="F105" i="42" s="1"/>
  <c r="O104" i="42"/>
  <c r="N104" i="42"/>
  <c r="L104" i="42"/>
  <c r="K104" i="42"/>
  <c r="I104" i="42"/>
  <c r="H104" i="42"/>
  <c r="E104" i="42"/>
  <c r="F104" i="42" s="1"/>
  <c r="O103" i="42"/>
  <c r="N103" i="42"/>
  <c r="K103" i="42"/>
  <c r="L103" i="42" s="1"/>
  <c r="I103" i="42"/>
  <c r="H103" i="42"/>
  <c r="E103" i="42"/>
  <c r="F103" i="42" s="1"/>
  <c r="O102" i="42"/>
  <c r="N102" i="42"/>
  <c r="L102" i="42"/>
  <c r="K102" i="42"/>
  <c r="H102" i="42"/>
  <c r="I102" i="42" s="1"/>
  <c r="E102" i="42"/>
  <c r="F102" i="42" s="1"/>
  <c r="O101" i="42"/>
  <c r="N101" i="42"/>
  <c r="L101" i="42"/>
  <c r="K101" i="42"/>
  <c r="H101" i="42"/>
  <c r="I101" i="42" s="1"/>
  <c r="E101" i="42"/>
  <c r="F101" i="42" s="1"/>
  <c r="O100" i="42"/>
  <c r="N100" i="42"/>
  <c r="L100" i="42"/>
  <c r="K100" i="42"/>
  <c r="I100" i="42"/>
  <c r="H100" i="42"/>
  <c r="F100" i="42"/>
  <c r="E100" i="42"/>
  <c r="O99" i="42"/>
  <c r="N99" i="42"/>
  <c r="L99" i="42"/>
  <c r="K99" i="42"/>
  <c r="I99" i="42"/>
  <c r="H99" i="42"/>
  <c r="E99" i="42"/>
  <c r="F99" i="42" s="1"/>
  <c r="O98" i="42"/>
  <c r="O118" i="42" s="1"/>
  <c r="N98" i="42"/>
  <c r="N118" i="42" s="1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O89" i="42"/>
  <c r="N89" i="42"/>
  <c r="L89" i="42"/>
  <c r="K89" i="42"/>
  <c r="H89" i="42"/>
  <c r="I89" i="42" s="1"/>
  <c r="E89" i="42"/>
  <c r="F89" i="42" s="1"/>
  <c r="O88" i="42"/>
  <c r="N88" i="42"/>
  <c r="K88" i="42"/>
  <c r="L88" i="42" s="1"/>
  <c r="H88" i="42"/>
  <c r="I88" i="42" s="1"/>
  <c r="E88" i="42"/>
  <c r="F88" i="42" s="1"/>
  <c r="O87" i="42"/>
  <c r="N87" i="42"/>
  <c r="L87" i="42"/>
  <c r="K87" i="42"/>
  <c r="I87" i="42"/>
  <c r="H87" i="42"/>
  <c r="E87" i="42"/>
  <c r="F87" i="42" s="1"/>
  <c r="O86" i="42"/>
  <c r="N86" i="42"/>
  <c r="K86" i="42"/>
  <c r="L86" i="42" s="1"/>
  <c r="H86" i="42"/>
  <c r="I86" i="42" s="1"/>
  <c r="E86" i="42"/>
  <c r="F86" i="42" s="1"/>
  <c r="O85" i="42"/>
  <c r="N85" i="42"/>
  <c r="L85" i="42"/>
  <c r="K85" i="42"/>
  <c r="H85" i="42"/>
  <c r="I85" i="42" s="1"/>
  <c r="E85" i="42"/>
  <c r="F85" i="42" s="1"/>
  <c r="O84" i="42"/>
  <c r="N84" i="42"/>
  <c r="K84" i="42"/>
  <c r="L84" i="42" s="1"/>
  <c r="I84" i="42"/>
  <c r="H84" i="42"/>
  <c r="E84" i="42"/>
  <c r="F84" i="42" s="1"/>
  <c r="O83" i="42"/>
  <c r="N83" i="42"/>
  <c r="K83" i="42"/>
  <c r="L83" i="42" s="1"/>
  <c r="I83" i="42"/>
  <c r="H83" i="42"/>
  <c r="E83" i="42"/>
  <c r="F83" i="42" s="1"/>
  <c r="O82" i="42"/>
  <c r="N82" i="42"/>
  <c r="K82" i="42"/>
  <c r="L82" i="42" s="1"/>
  <c r="H82" i="42"/>
  <c r="I82" i="42" s="1"/>
  <c r="E82" i="42"/>
  <c r="F82" i="42" s="1"/>
  <c r="O81" i="42"/>
  <c r="N81" i="42"/>
  <c r="K81" i="42"/>
  <c r="L81" i="42" s="1"/>
  <c r="H81" i="42"/>
  <c r="I81" i="42" s="1"/>
  <c r="E81" i="42"/>
  <c r="F81" i="42" s="1"/>
  <c r="O80" i="42"/>
  <c r="N80" i="42"/>
  <c r="K80" i="42"/>
  <c r="L80" i="42" s="1"/>
  <c r="I80" i="42"/>
  <c r="H80" i="42"/>
  <c r="E80" i="42"/>
  <c r="F80" i="42" s="1"/>
  <c r="O79" i="42"/>
  <c r="N79" i="42"/>
  <c r="L79" i="42"/>
  <c r="K79" i="42"/>
  <c r="I79" i="42"/>
  <c r="H79" i="42"/>
  <c r="F79" i="42"/>
  <c r="E79" i="42"/>
  <c r="O78" i="42"/>
  <c r="N78" i="42"/>
  <c r="L78" i="42"/>
  <c r="K78" i="42"/>
  <c r="I78" i="42"/>
  <c r="H78" i="42"/>
  <c r="F78" i="42"/>
  <c r="E78" i="42"/>
  <c r="O77" i="42"/>
  <c r="N77" i="42"/>
  <c r="L77" i="42"/>
  <c r="K77" i="42"/>
  <c r="I77" i="42"/>
  <c r="H77" i="42"/>
  <c r="F77" i="42"/>
  <c r="E77" i="42"/>
  <c r="O76" i="42"/>
  <c r="N76" i="42"/>
  <c r="L76" i="42"/>
  <c r="K76" i="42"/>
  <c r="I76" i="42"/>
  <c r="H76" i="42"/>
  <c r="F76" i="42"/>
  <c r="E76" i="42"/>
  <c r="O75" i="42"/>
  <c r="N75" i="42"/>
  <c r="L75" i="42"/>
  <c r="K75" i="42"/>
  <c r="I75" i="42"/>
  <c r="H75" i="42"/>
  <c r="F75" i="42"/>
  <c r="E75" i="42"/>
  <c r="O74" i="42"/>
  <c r="N74" i="42"/>
  <c r="L74" i="42"/>
  <c r="K74" i="42"/>
  <c r="I74" i="42"/>
  <c r="H74" i="42"/>
  <c r="F74" i="42"/>
  <c r="E74" i="42"/>
  <c r="O73" i="42"/>
  <c r="N73" i="42"/>
  <c r="L73" i="42"/>
  <c r="K73" i="42"/>
  <c r="I73" i="42"/>
  <c r="H73" i="42"/>
  <c r="F73" i="42"/>
  <c r="E73" i="42"/>
  <c r="O72" i="42"/>
  <c r="N72" i="42"/>
  <c r="L72" i="42"/>
  <c r="K72" i="42"/>
  <c r="I72" i="42"/>
  <c r="H72" i="42"/>
  <c r="F72" i="42"/>
  <c r="E72" i="42"/>
  <c r="O71" i="42"/>
  <c r="O91" i="42" s="1"/>
  <c r="N71" i="42"/>
  <c r="N91" i="42" s="1"/>
  <c r="L71" i="42"/>
  <c r="K71" i="42"/>
  <c r="I71" i="42"/>
  <c r="H71" i="42"/>
  <c r="F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E63" i="42"/>
  <c r="F63" i="42" s="1"/>
  <c r="O62" i="42"/>
  <c r="N62" i="42"/>
  <c r="K62" i="42"/>
  <c r="L62" i="42" s="1"/>
  <c r="H62" i="42"/>
  <c r="I62" i="42" s="1"/>
  <c r="E62" i="42"/>
  <c r="F62" i="42" s="1"/>
  <c r="O61" i="42"/>
  <c r="N61" i="42"/>
  <c r="K61" i="42"/>
  <c r="L61" i="42" s="1"/>
  <c r="I61" i="42"/>
  <c r="H61" i="42"/>
  <c r="E61" i="42"/>
  <c r="F61" i="42" s="1"/>
  <c r="O60" i="42"/>
  <c r="N60" i="42"/>
  <c r="K60" i="42"/>
  <c r="L60" i="42" s="1"/>
  <c r="H60" i="42"/>
  <c r="I60" i="42" s="1"/>
  <c r="E60" i="42"/>
  <c r="F60" i="42" s="1"/>
  <c r="O59" i="42"/>
  <c r="N59" i="42"/>
  <c r="L59" i="42"/>
  <c r="K59" i="42"/>
  <c r="I59" i="42"/>
  <c r="H59" i="42"/>
  <c r="E59" i="42"/>
  <c r="F59" i="42" s="1"/>
  <c r="O58" i="42"/>
  <c r="N58" i="42"/>
  <c r="K58" i="42"/>
  <c r="L58" i="42" s="1"/>
  <c r="H58" i="42"/>
  <c r="I58" i="42" s="1"/>
  <c r="E58" i="42"/>
  <c r="F58" i="42" s="1"/>
  <c r="O57" i="42"/>
  <c r="N57" i="42"/>
  <c r="K57" i="42"/>
  <c r="L57" i="42" s="1"/>
  <c r="I57" i="42"/>
  <c r="H57" i="42"/>
  <c r="E57" i="42"/>
  <c r="F57" i="42" s="1"/>
  <c r="O56" i="42"/>
  <c r="N56" i="42"/>
  <c r="L56" i="42"/>
  <c r="K56" i="42"/>
  <c r="H56" i="42"/>
  <c r="I56" i="42" s="1"/>
  <c r="E56" i="42"/>
  <c r="F56" i="42" s="1"/>
  <c r="O55" i="42"/>
  <c r="N55" i="42"/>
  <c r="K55" i="42"/>
  <c r="L55" i="42" s="1"/>
  <c r="I55" i="42"/>
  <c r="H55" i="42"/>
  <c r="E55" i="42"/>
  <c r="F55" i="42" s="1"/>
  <c r="O54" i="42"/>
  <c r="N54" i="42"/>
  <c r="K54" i="42"/>
  <c r="L54" i="42" s="1"/>
  <c r="H54" i="42"/>
  <c r="I54" i="42" s="1"/>
  <c r="E54" i="42"/>
  <c r="F54" i="42" s="1"/>
  <c r="O53" i="42"/>
  <c r="N53" i="42"/>
  <c r="K53" i="42"/>
  <c r="L53" i="42" s="1"/>
  <c r="I53" i="42"/>
  <c r="H53" i="42"/>
  <c r="E53" i="42"/>
  <c r="F53" i="42" s="1"/>
  <c r="O52" i="42"/>
  <c r="N52" i="42"/>
  <c r="K52" i="42"/>
  <c r="L52" i="42" s="1"/>
  <c r="H52" i="42"/>
  <c r="I52" i="42" s="1"/>
  <c r="E52" i="42"/>
  <c r="F52" i="42" s="1"/>
  <c r="O51" i="42"/>
  <c r="N51" i="42"/>
  <c r="L51" i="42"/>
  <c r="K51" i="42"/>
  <c r="I51" i="42"/>
  <c r="H51" i="42"/>
  <c r="E51" i="42"/>
  <c r="F51" i="42" s="1"/>
  <c r="O50" i="42"/>
  <c r="N50" i="42"/>
  <c r="K50" i="42"/>
  <c r="L50" i="42" s="1"/>
  <c r="H50" i="42"/>
  <c r="I50" i="42" s="1"/>
  <c r="E50" i="42"/>
  <c r="F50" i="42" s="1"/>
  <c r="O49" i="42"/>
  <c r="N49" i="42"/>
  <c r="K49" i="42"/>
  <c r="L49" i="42" s="1"/>
  <c r="I49" i="42"/>
  <c r="H49" i="42"/>
  <c r="E49" i="42"/>
  <c r="F49" i="42" s="1"/>
  <c r="O48" i="42"/>
  <c r="N48" i="42"/>
  <c r="L48" i="42"/>
  <c r="K48" i="42"/>
  <c r="H48" i="42"/>
  <c r="I48" i="42" s="1"/>
  <c r="E48" i="42"/>
  <c r="F48" i="42" s="1"/>
  <c r="O47" i="42"/>
  <c r="N47" i="42"/>
  <c r="K47" i="42"/>
  <c r="L47" i="42" s="1"/>
  <c r="I47" i="42"/>
  <c r="H47" i="42"/>
  <c r="E47" i="42"/>
  <c r="F47" i="42" s="1"/>
  <c r="O46" i="42"/>
  <c r="N46" i="42"/>
  <c r="K46" i="42"/>
  <c r="L46" i="42" s="1"/>
  <c r="H46" i="42"/>
  <c r="I46" i="42" s="1"/>
  <c r="E46" i="42"/>
  <c r="F46" i="42" s="1"/>
  <c r="O45" i="42"/>
  <c r="N45" i="42"/>
  <c r="K45" i="42"/>
  <c r="L45" i="42" s="1"/>
  <c r="I45" i="42"/>
  <c r="H45" i="42"/>
  <c r="E45" i="42"/>
  <c r="F45" i="42" s="1"/>
  <c r="O44" i="42"/>
  <c r="O64" i="42" s="1"/>
  <c r="N44" i="42"/>
  <c r="N64" i="42" s="1"/>
  <c r="K44" i="42"/>
  <c r="L4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K198" i="41"/>
  <c r="L198" i="41" s="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L193" i="41"/>
  <c r="K193" i="4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O190" i="41"/>
  <c r="N190" i="41"/>
  <c r="K190" i="41"/>
  <c r="L190" i="41" s="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L185" i="41"/>
  <c r="K185" i="4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N182" i="41"/>
  <c r="O182" i="41" s="1"/>
  <c r="K182" i="41"/>
  <c r="L182" i="41" s="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I17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B145" i="41"/>
  <c r="N144" i="41"/>
  <c r="O144" i="41" s="1"/>
  <c r="L144" i="41"/>
  <c r="K144" i="41"/>
  <c r="H144" i="41"/>
  <c r="I144" i="41" s="1"/>
  <c r="F144" i="41"/>
  <c r="E144" i="41"/>
  <c r="N143" i="41"/>
  <c r="O143" i="41" s="1"/>
  <c r="L143" i="41"/>
  <c r="K143" i="41"/>
  <c r="H143" i="41"/>
  <c r="I143" i="41" s="1"/>
  <c r="F143" i="41"/>
  <c r="E143" i="41"/>
  <c r="O142" i="41"/>
  <c r="N142" i="41"/>
  <c r="K142" i="41"/>
  <c r="L142" i="41" s="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N140" i="41"/>
  <c r="O140" i="41" s="1"/>
  <c r="K140" i="41"/>
  <c r="L140" i="41" s="1"/>
  <c r="H140" i="41"/>
  <c r="I140" i="41" s="1"/>
  <c r="E140" i="41"/>
  <c r="F140" i="41" s="1"/>
  <c r="O139" i="41"/>
  <c r="N139" i="41"/>
  <c r="K139" i="41"/>
  <c r="L139" i="41" s="1"/>
  <c r="I139" i="41"/>
  <c r="H139" i="41"/>
  <c r="F139" i="41"/>
  <c r="E139" i="41"/>
  <c r="N138" i="41"/>
  <c r="O138" i="41" s="1"/>
  <c r="K138" i="41"/>
  <c r="L138" i="41" s="1"/>
  <c r="I138" i="41"/>
  <c r="H138" i="41"/>
  <c r="F138" i="41"/>
  <c r="E138" i="41"/>
  <c r="O137" i="41"/>
  <c r="N137" i="41"/>
  <c r="K137" i="41"/>
  <c r="L137" i="41" s="1"/>
  <c r="I137" i="41"/>
  <c r="H137" i="41"/>
  <c r="F137" i="41"/>
  <c r="E137" i="41"/>
  <c r="N136" i="41"/>
  <c r="O136" i="41" s="1"/>
  <c r="K136" i="41"/>
  <c r="L136" i="41" s="1"/>
  <c r="I136" i="41"/>
  <c r="H136" i="41"/>
  <c r="E136" i="41"/>
  <c r="F136" i="41" s="1"/>
  <c r="N135" i="41"/>
  <c r="O135" i="41" s="1"/>
  <c r="L135" i="41"/>
  <c r="K135" i="41"/>
  <c r="H135" i="41"/>
  <c r="I135" i="41" s="1"/>
  <c r="E135" i="41"/>
  <c r="F135" i="41" s="1"/>
  <c r="N134" i="41"/>
  <c r="O134" i="41" s="1"/>
  <c r="L134" i="41"/>
  <c r="K134" i="41"/>
  <c r="H134" i="41"/>
  <c r="I134" i="41" s="1"/>
  <c r="E134" i="41"/>
  <c r="F134" i="41" s="1"/>
  <c r="N133" i="41"/>
  <c r="O133" i="41" s="1"/>
  <c r="L133" i="41"/>
  <c r="K133" i="41"/>
  <c r="H133" i="41"/>
  <c r="I133" i="41" s="1"/>
  <c r="E133" i="41"/>
  <c r="F133" i="41" s="1"/>
  <c r="N132" i="41"/>
  <c r="O132" i="41" s="1"/>
  <c r="L132" i="41"/>
  <c r="K132" i="41"/>
  <c r="I132" i="41"/>
  <c r="H132" i="41"/>
  <c r="E132" i="41"/>
  <c r="F132" i="41" s="1"/>
  <c r="N131" i="41"/>
  <c r="O131" i="41" s="1"/>
  <c r="K131" i="41"/>
  <c r="L131" i="41" s="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N129" i="41"/>
  <c r="O129" i="41" s="1"/>
  <c r="L129" i="41"/>
  <c r="K129" i="41"/>
  <c r="H129" i="41"/>
  <c r="I129" i="41" s="1"/>
  <c r="E129" i="41"/>
  <c r="F129" i="41" s="1"/>
  <c r="O128" i="41"/>
  <c r="N128" i="41"/>
  <c r="L128" i="41"/>
  <c r="K128" i="41"/>
  <c r="I128" i="41"/>
  <c r="H128" i="41"/>
  <c r="E128" i="41"/>
  <c r="F128" i="41" s="1"/>
  <c r="N127" i="41"/>
  <c r="O127" i="41" s="1"/>
  <c r="L127" i="41"/>
  <c r="K127" i="41"/>
  <c r="H127" i="41"/>
  <c r="I127" i="41" s="1"/>
  <c r="E127" i="41"/>
  <c r="F127" i="41" s="1"/>
  <c r="N126" i="41"/>
  <c r="O126" i="41" s="1"/>
  <c r="K126" i="41"/>
  <c r="L126" i="41" s="1"/>
  <c r="H126" i="41"/>
  <c r="I126" i="41" s="1"/>
  <c r="E126" i="41"/>
  <c r="F126" i="41" s="1"/>
  <c r="N125" i="41"/>
  <c r="L125" i="41"/>
  <c r="K125" i="41"/>
  <c r="K145" i="41" s="1"/>
  <c r="H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I117" i="41"/>
  <c r="H117" i="41"/>
  <c r="E117" i="41"/>
  <c r="F117" i="41" s="1"/>
  <c r="N116" i="41"/>
  <c r="O116" i="41" s="1"/>
  <c r="K116" i="41"/>
  <c r="L116" i="41" s="1"/>
  <c r="H116" i="41"/>
  <c r="I116" i="41" s="1"/>
  <c r="E116" i="41"/>
  <c r="F116" i="41" s="1"/>
  <c r="N115" i="41"/>
  <c r="O115" i="41" s="1"/>
  <c r="L115" i="41"/>
  <c r="K115" i="41"/>
  <c r="I115" i="41"/>
  <c r="H115" i="41"/>
  <c r="E115" i="41"/>
  <c r="F115" i="41" s="1"/>
  <c r="N114" i="41"/>
  <c r="O114" i="41" s="1"/>
  <c r="K114" i="41"/>
  <c r="L114" i="41" s="1"/>
  <c r="H114" i="41"/>
  <c r="I114" i="41" s="1"/>
  <c r="E114" i="41"/>
  <c r="F114" i="41" s="1"/>
  <c r="N113" i="41"/>
  <c r="O113" i="41" s="1"/>
  <c r="K113" i="41"/>
  <c r="L113" i="41" s="1"/>
  <c r="I113" i="41"/>
  <c r="H113" i="41"/>
  <c r="E113" i="41"/>
  <c r="F113" i="41" s="1"/>
  <c r="N112" i="41"/>
  <c r="O112" i="41" s="1"/>
  <c r="L112" i="41"/>
  <c r="K112" i="4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L110" i="41"/>
  <c r="K110" i="41"/>
  <c r="H110" i="41"/>
  <c r="I110" i="41" s="1"/>
  <c r="E110" i="41"/>
  <c r="F110" i="41" s="1"/>
  <c r="N109" i="41"/>
  <c r="O109" i="41" s="1"/>
  <c r="K109" i="41"/>
  <c r="L109" i="41" s="1"/>
  <c r="I109" i="41"/>
  <c r="H109" i="41"/>
  <c r="E109" i="41"/>
  <c r="F109" i="41" s="1"/>
  <c r="O108" i="41"/>
  <c r="N108" i="41"/>
  <c r="K108" i="41"/>
  <c r="L108" i="41" s="1"/>
  <c r="H108" i="41"/>
  <c r="I108" i="41" s="1"/>
  <c r="E108" i="41"/>
  <c r="F108" i="41" s="1"/>
  <c r="O107" i="41"/>
  <c r="N107" i="41"/>
  <c r="K107" i="41"/>
  <c r="L107" i="41" s="1"/>
  <c r="I107" i="41"/>
  <c r="H107" i="41"/>
  <c r="E107" i="41"/>
  <c r="F107" i="41" s="1"/>
  <c r="N106" i="41"/>
  <c r="O106" i="41" s="1"/>
  <c r="K106" i="41"/>
  <c r="L106" i="41" s="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N104" i="41"/>
  <c r="O104" i="41" s="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L102" i="41" s="1"/>
  <c r="H102" i="41"/>
  <c r="I102" i="41" s="1"/>
  <c r="E102" i="41"/>
  <c r="F102" i="41" s="1"/>
  <c r="N101" i="41"/>
  <c r="O101" i="41" s="1"/>
  <c r="K101" i="41"/>
  <c r="L101" i="41" s="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N99" i="41"/>
  <c r="O99" i="41" s="1"/>
  <c r="L99" i="41"/>
  <c r="K99" i="41"/>
  <c r="I99" i="41"/>
  <c r="H99" i="41"/>
  <c r="E99" i="41"/>
  <c r="F99" i="41" s="1"/>
  <c r="O98" i="41"/>
  <c r="N98" i="4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H90" i="41"/>
  <c r="I90" i="41" s="1"/>
  <c r="E90" i="41"/>
  <c r="F90" i="41" s="1"/>
  <c r="N89" i="41"/>
  <c r="O89" i="41" s="1"/>
  <c r="L89" i="41"/>
  <c r="K89" i="4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L86" i="41"/>
  <c r="K86" i="41"/>
  <c r="H86" i="41"/>
  <c r="I86" i="41" s="1"/>
  <c r="E86" i="41"/>
  <c r="F86" i="41" s="1"/>
  <c r="N85" i="41"/>
  <c r="O85" i="41" s="1"/>
  <c r="K85" i="41"/>
  <c r="L85" i="41" s="1"/>
  <c r="H85" i="41"/>
  <c r="I85" i="41" s="1"/>
  <c r="E85" i="41"/>
  <c r="F85" i="41" s="1"/>
  <c r="O84" i="41"/>
  <c r="N84" i="41"/>
  <c r="K84" i="41"/>
  <c r="L84" i="41" s="1"/>
  <c r="H84" i="41"/>
  <c r="I84" i="41" s="1"/>
  <c r="E84" i="41"/>
  <c r="F84" i="41" s="1"/>
  <c r="N83" i="41"/>
  <c r="O83" i="41" s="1"/>
  <c r="K83" i="41"/>
  <c r="L83" i="41" s="1"/>
  <c r="I83" i="41"/>
  <c r="H83" i="41"/>
  <c r="E83" i="41"/>
  <c r="F83" i="41" s="1"/>
  <c r="N82" i="41"/>
  <c r="O82" i="41" s="1"/>
  <c r="L82" i="41"/>
  <c r="K82" i="41"/>
  <c r="H82" i="41"/>
  <c r="I82" i="41" s="1"/>
  <c r="E82" i="41"/>
  <c r="F82" i="41" s="1"/>
  <c r="N81" i="41"/>
  <c r="O81" i="41" s="1"/>
  <c r="K81" i="41"/>
  <c r="L81" i="41" s="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K76" i="41"/>
  <c r="L76" i="41" s="1"/>
  <c r="H76" i="41"/>
  <c r="I76" i="41" s="1"/>
  <c r="E76" i="41"/>
  <c r="F76" i="41" s="1"/>
  <c r="N75" i="41"/>
  <c r="O75" i="41" s="1"/>
  <c r="K75" i="41"/>
  <c r="L75" i="41" s="1"/>
  <c r="I75" i="41"/>
  <c r="H75" i="4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K72" i="41"/>
  <c r="L72" i="41" s="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N63" i="41"/>
  <c r="O63" i="41" s="1"/>
  <c r="K63" i="41"/>
  <c r="L63" i="41" s="1"/>
  <c r="H63" i="41"/>
  <c r="I63" i="41" s="1"/>
  <c r="F63" i="41"/>
  <c r="E63" i="41"/>
  <c r="N62" i="41"/>
  <c r="O62" i="41" s="1"/>
  <c r="K62" i="41"/>
  <c r="L62" i="41" s="1"/>
  <c r="H62" i="41"/>
  <c r="I62" i="41" s="1"/>
  <c r="F62" i="41"/>
  <c r="E62" i="41"/>
  <c r="N61" i="41"/>
  <c r="O61" i="41" s="1"/>
  <c r="L61" i="41"/>
  <c r="K61" i="41"/>
  <c r="H61" i="41"/>
  <c r="I61" i="41" s="1"/>
  <c r="F61" i="41"/>
  <c r="E61" i="41"/>
  <c r="O60" i="41"/>
  <c r="N60" i="41"/>
  <c r="K60" i="41"/>
  <c r="L60" i="41" s="1"/>
  <c r="I60" i="41"/>
  <c r="H60" i="41"/>
  <c r="F60" i="41"/>
  <c r="E60" i="41"/>
  <c r="N59" i="41"/>
  <c r="O59" i="41" s="1"/>
  <c r="K59" i="41"/>
  <c r="L59" i="41" s="1"/>
  <c r="I59" i="41"/>
  <c r="H59" i="41"/>
  <c r="F59" i="41"/>
  <c r="E59" i="41"/>
  <c r="O58" i="41"/>
  <c r="N58" i="41"/>
  <c r="K58" i="41"/>
  <c r="L58" i="41" s="1"/>
  <c r="I58" i="41"/>
  <c r="H58" i="41"/>
  <c r="F58" i="41"/>
  <c r="E58" i="41"/>
  <c r="N57" i="41"/>
  <c r="O57" i="41" s="1"/>
  <c r="K57" i="41"/>
  <c r="L57" i="41" s="1"/>
  <c r="I57" i="41"/>
  <c r="H57" i="41"/>
  <c r="F57" i="41"/>
  <c r="E57" i="41"/>
  <c r="O56" i="41"/>
  <c r="N56" i="41"/>
  <c r="K56" i="41"/>
  <c r="L56" i="41" s="1"/>
  <c r="I56" i="41"/>
  <c r="H56" i="41"/>
  <c r="F56" i="41"/>
  <c r="E56" i="41"/>
  <c r="N55" i="41"/>
  <c r="O55" i="41" s="1"/>
  <c r="K55" i="41"/>
  <c r="L55" i="41" s="1"/>
  <c r="I55" i="41"/>
  <c r="H55" i="41"/>
  <c r="F55" i="41"/>
  <c r="E55" i="41"/>
  <c r="O54" i="41"/>
  <c r="N54" i="41"/>
  <c r="K54" i="41"/>
  <c r="L54" i="41" s="1"/>
  <c r="I54" i="41"/>
  <c r="H54" i="41"/>
  <c r="F54" i="41"/>
  <c r="E54" i="41"/>
  <c r="N53" i="41"/>
  <c r="O53" i="41" s="1"/>
  <c r="K53" i="41"/>
  <c r="L53" i="41" s="1"/>
  <c r="I53" i="41"/>
  <c r="H53" i="41"/>
  <c r="F53" i="41"/>
  <c r="E53" i="41"/>
  <c r="O52" i="41"/>
  <c r="N52" i="41"/>
  <c r="K52" i="41"/>
  <c r="L52" i="41" s="1"/>
  <c r="I52" i="41"/>
  <c r="H52" i="41"/>
  <c r="F52" i="41"/>
  <c r="E52" i="41"/>
  <c r="N51" i="41"/>
  <c r="O51" i="41" s="1"/>
  <c r="K51" i="41"/>
  <c r="L51" i="41" s="1"/>
  <c r="I51" i="41"/>
  <c r="H51" i="41"/>
  <c r="F51" i="41"/>
  <c r="E51" i="41"/>
  <c r="O50" i="41"/>
  <c r="N50" i="41"/>
  <c r="K50" i="41"/>
  <c r="L50" i="41" s="1"/>
  <c r="I50" i="41"/>
  <c r="H50" i="41"/>
  <c r="F50" i="41"/>
  <c r="E50" i="41"/>
  <c r="N49" i="41"/>
  <c r="O49" i="41" s="1"/>
  <c r="K49" i="41"/>
  <c r="L49" i="41" s="1"/>
  <c r="I49" i="41"/>
  <c r="H49" i="41"/>
  <c r="F49" i="41"/>
  <c r="E49" i="41"/>
  <c r="O48" i="41"/>
  <c r="N48" i="41"/>
  <c r="K48" i="41"/>
  <c r="L48" i="41" s="1"/>
  <c r="I48" i="41"/>
  <c r="H48" i="41"/>
  <c r="F48" i="41"/>
  <c r="E48" i="41"/>
  <c r="N47" i="41"/>
  <c r="O47" i="41" s="1"/>
  <c r="K47" i="41"/>
  <c r="L47" i="41" s="1"/>
  <c r="I47" i="41"/>
  <c r="H47" i="41"/>
  <c r="F47" i="41"/>
  <c r="E47" i="41"/>
  <c r="O46" i="41"/>
  <c r="N46" i="41"/>
  <c r="K46" i="41"/>
  <c r="L46" i="41" s="1"/>
  <c r="I46" i="41"/>
  <c r="H46" i="41"/>
  <c r="F46" i="41"/>
  <c r="E46" i="41"/>
  <c r="N45" i="41"/>
  <c r="O45" i="41" s="1"/>
  <c r="K45" i="41"/>
  <c r="L45" i="41" s="1"/>
  <c r="I45" i="41"/>
  <c r="H45" i="41"/>
  <c r="F45" i="41"/>
  <c r="E45" i="41"/>
  <c r="O44" i="41"/>
  <c r="N44" i="41"/>
  <c r="K44" i="41"/>
  <c r="K64" i="41" s="1"/>
  <c r="I44" i="4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2" l="1"/>
  <c r="L179" i="42"/>
  <c r="L199" i="42" s="1"/>
  <c r="G9" i="42" s="1"/>
  <c r="K172" i="42"/>
  <c r="L152" i="42"/>
  <c r="L172" i="42" s="1"/>
  <c r="L145" i="42"/>
  <c r="K145" i="42"/>
  <c r="L98" i="42"/>
  <c r="L118" i="42" s="1"/>
  <c r="L91" i="42"/>
  <c r="K91" i="42"/>
  <c r="L64" i="42"/>
  <c r="K64" i="42"/>
  <c r="I179" i="42"/>
  <c r="I199" i="42" s="1"/>
  <c r="I152" i="42"/>
  <c r="I172" i="42" s="1"/>
  <c r="I125" i="42"/>
  <c r="I145" i="42" s="1"/>
  <c r="I118" i="42"/>
  <c r="H118" i="42"/>
  <c r="I91" i="42"/>
  <c r="H91" i="42"/>
  <c r="H64" i="42"/>
  <c r="I44" i="42"/>
  <c r="I64" i="42" s="1"/>
  <c r="F98" i="42"/>
  <c r="F118" i="42" s="1"/>
  <c r="F91" i="42"/>
  <c r="F44" i="42"/>
  <c r="F64" i="42" s="1"/>
  <c r="O199" i="41"/>
  <c r="N199" i="41"/>
  <c r="N145" i="41"/>
  <c r="O125" i="41"/>
  <c r="O145" i="41" s="1"/>
  <c r="N118" i="41"/>
  <c r="O118" i="41"/>
  <c r="N91" i="41"/>
  <c r="O91" i="41"/>
  <c r="O64" i="41"/>
  <c r="N64" i="41"/>
  <c r="K37" i="42"/>
  <c r="O37" i="42"/>
  <c r="F37" i="42"/>
  <c r="E37" i="42"/>
  <c r="I37" i="42"/>
  <c r="N37" i="42"/>
  <c r="H37" i="42"/>
  <c r="L37" i="42"/>
  <c r="G5" i="42"/>
  <c r="G7" i="42"/>
  <c r="G3" i="42"/>
  <c r="K199" i="41"/>
  <c r="L179" i="41"/>
  <c r="L199" i="41" s="1"/>
  <c r="L145" i="41"/>
  <c r="K118" i="41"/>
  <c r="L98" i="41"/>
  <c r="L118" i="41" s="1"/>
  <c r="K91" i="41"/>
  <c r="L91" i="41"/>
  <c r="L44" i="41"/>
  <c r="L64" i="41" s="1"/>
  <c r="I199" i="41"/>
  <c r="H199" i="41"/>
  <c r="H145" i="41"/>
  <c r="I125" i="41"/>
  <c r="I145" i="41" s="1"/>
  <c r="I98" i="41"/>
  <c r="I118" i="41" s="1"/>
  <c r="H91" i="41"/>
  <c r="I91" i="41"/>
  <c r="I64" i="41"/>
  <c r="F172" i="4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3" i="41" l="1"/>
  <c r="G11" i="42"/>
  <c r="G11" i="4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101" i="9"/>
  <c r="E139" i="9"/>
  <c r="C261" i="9"/>
  <c r="N37" i="9"/>
  <c r="I239" i="9"/>
  <c r="L263" i="9"/>
  <c r="C228" i="9"/>
  <c r="O119" i="9"/>
  <c r="C42" i="9"/>
  <c r="L104" i="9"/>
  <c r="K70" i="9"/>
  <c r="L177" i="9"/>
  <c r="L23" i="9"/>
  <c r="H107" i="9"/>
  <c r="N112" i="9"/>
  <c r="H193" i="9"/>
  <c r="K153" i="9"/>
  <c r="K88" i="9"/>
  <c r="O188" i="9"/>
  <c r="L52" i="9"/>
  <c r="K67" i="9"/>
  <c r="O143" i="9"/>
  <c r="I212" i="9"/>
  <c r="O37" i="9"/>
  <c r="L60" i="9"/>
  <c r="I252" i="9"/>
  <c r="H140" i="9"/>
  <c r="O115" i="9"/>
  <c r="N35" i="9"/>
  <c r="C216" i="9"/>
  <c r="H264" i="9"/>
  <c r="C23" i="9"/>
  <c r="H79" i="9"/>
  <c r="I145" i="9"/>
  <c r="F22" i="9"/>
  <c r="N119" i="9"/>
  <c r="I225" i="9"/>
  <c r="K127" i="9"/>
  <c r="N84" i="9"/>
  <c r="C116" i="9"/>
  <c r="L86" i="9"/>
  <c r="K155" i="9"/>
  <c r="F144" i="9"/>
  <c r="N86" i="9"/>
  <c r="F158" i="9"/>
  <c r="C194" i="9"/>
  <c r="I186" i="9"/>
  <c r="F40" i="9"/>
  <c r="I146" i="9"/>
  <c r="I255" i="9"/>
  <c r="C238" i="9"/>
  <c r="O126" i="9"/>
  <c r="F228" i="9"/>
  <c r="L73" i="9"/>
  <c r="I276" i="9"/>
  <c r="E114" i="9"/>
  <c r="F140" i="9"/>
  <c r="E111" i="9"/>
  <c r="O272" i="9"/>
  <c r="O164" i="9"/>
  <c r="C163" i="9"/>
  <c r="F193" i="9"/>
  <c r="E115" i="9"/>
  <c r="L120" i="9"/>
  <c r="E256" i="9"/>
  <c r="N234" i="9"/>
  <c r="I179" i="9"/>
  <c r="I227" i="9"/>
  <c r="F148" i="9"/>
  <c r="F121" i="9"/>
  <c r="I163" i="9"/>
  <c r="K34" i="9"/>
  <c r="K236" i="9"/>
  <c r="N265" i="9"/>
  <c r="L118" i="9"/>
  <c r="E35" i="9"/>
  <c r="O155" i="9"/>
  <c r="H32" i="9"/>
  <c r="E154" i="9"/>
  <c r="I90" i="9"/>
  <c r="O62" i="9"/>
  <c r="K62" i="3"/>
  <c r="H75" i="9"/>
  <c r="E40" i="9"/>
  <c r="O27" i="9"/>
  <c r="L267" i="9"/>
  <c r="L260" i="9"/>
  <c r="E233" i="9"/>
  <c r="C67" i="9"/>
  <c r="I127" i="9"/>
  <c r="H161" i="9"/>
  <c r="F266" i="9"/>
  <c r="C79" i="9"/>
  <c r="H98" i="9"/>
  <c r="N256" i="9"/>
  <c r="C267" i="9"/>
  <c r="L178" i="9"/>
  <c r="K241" i="9"/>
  <c r="O265" i="9"/>
  <c r="C88" i="9"/>
  <c r="C128" i="9"/>
  <c r="K44" i="9"/>
  <c r="E267" i="9"/>
  <c r="K123" i="9"/>
  <c r="O279" i="9"/>
  <c r="C268" i="9"/>
  <c r="I89" i="9"/>
  <c r="L213" i="9"/>
  <c r="E265" i="9"/>
  <c r="K56" i="3"/>
  <c r="L158" i="9"/>
  <c r="K8" i="5"/>
  <c r="C143" i="9"/>
  <c r="I115" i="9"/>
  <c r="N252" i="9"/>
  <c r="L76" i="9"/>
  <c r="K232" i="9"/>
  <c r="K60" i="9"/>
  <c r="F218" i="9"/>
  <c r="F73" i="9"/>
  <c r="H67" i="9"/>
  <c r="I105" i="9"/>
  <c r="O51" i="9"/>
  <c r="E147" i="9"/>
  <c r="I279" i="9"/>
  <c r="H70" i="9"/>
  <c r="I103" i="9"/>
  <c r="F189" i="9"/>
  <c r="O118" i="9"/>
  <c r="H236" i="9"/>
  <c r="K235" i="9"/>
  <c r="L238" i="9"/>
  <c r="K197" i="9"/>
  <c r="L45" i="9"/>
  <c r="C271" i="9"/>
  <c r="F157" i="9"/>
  <c r="H25" i="9"/>
  <c r="C220" i="9"/>
  <c r="I259" i="9"/>
  <c r="N41" i="9"/>
  <c r="E239" i="9"/>
  <c r="I215" i="9"/>
  <c r="C192" i="9"/>
  <c r="C218" i="9"/>
  <c r="I28" i="9"/>
  <c r="N151" i="9"/>
  <c r="K163" i="9"/>
  <c r="N32" i="9"/>
  <c r="K48" i="3"/>
  <c r="F79" i="9"/>
  <c r="F227" i="9"/>
  <c r="K9" i="5"/>
  <c r="N72" i="9"/>
  <c r="G47" i="3"/>
  <c r="K32" i="3"/>
  <c r="I107" i="9"/>
  <c r="E79" i="9"/>
  <c r="C34" i="9"/>
  <c r="E174" i="9"/>
  <c r="I33" i="9"/>
  <c r="I213" i="9"/>
  <c r="K156" i="9"/>
  <c r="L278" i="9"/>
  <c r="C110" i="9"/>
  <c r="N71" i="9"/>
  <c r="H125" i="9"/>
  <c r="K82" i="9"/>
  <c r="F201" i="9"/>
  <c r="F126" i="9"/>
  <c r="K237" i="9"/>
  <c r="F109" i="9"/>
  <c r="I61" i="9"/>
  <c r="O175" i="9"/>
  <c r="L101" i="9"/>
  <c r="F192" i="9"/>
  <c r="I154" i="9"/>
  <c r="F141" i="9"/>
  <c r="E255" i="9"/>
  <c r="H38" i="9"/>
  <c r="L29" i="9"/>
  <c r="C204" i="9"/>
  <c r="N212" i="9"/>
  <c r="C74" i="9"/>
  <c r="O66" i="9"/>
  <c r="E155" i="9"/>
  <c r="L41" i="9"/>
  <c r="L90" i="9"/>
  <c r="K11" i="5"/>
  <c r="E117" i="9"/>
  <c r="E260" i="9"/>
  <c r="F216" i="9"/>
  <c r="E108" i="9"/>
  <c r="F110" i="9"/>
  <c r="O109" i="9"/>
  <c r="N236" i="9"/>
  <c r="O24" i="9"/>
  <c r="H102" i="9"/>
  <c r="L275" i="9"/>
  <c r="K12" i="5"/>
  <c r="E212" i="9"/>
  <c r="K222" i="9"/>
  <c r="C125" i="9"/>
  <c r="C276" i="9"/>
  <c r="K139" i="9"/>
  <c r="O230" i="9"/>
  <c r="K144" i="9"/>
  <c r="E240" i="9"/>
  <c r="L48" i="9"/>
  <c r="I72" i="9"/>
  <c r="H254" i="9"/>
  <c r="O220" i="9"/>
  <c r="K257" i="9"/>
  <c r="E31" i="9"/>
  <c r="K229" i="9"/>
  <c r="I238" i="9"/>
  <c r="L196" i="9"/>
  <c r="I195" i="9"/>
  <c r="O59" i="3"/>
  <c r="K192" i="9"/>
  <c r="I86" i="9"/>
  <c r="L126" i="9"/>
  <c r="F46" i="9"/>
  <c r="N157" i="9"/>
  <c r="L66" i="9"/>
  <c r="N82" i="9"/>
  <c r="F238" i="9"/>
  <c r="G62" i="3"/>
  <c r="C175" i="9"/>
  <c r="I151" i="9"/>
  <c r="H271" i="9"/>
  <c r="K74" i="3"/>
  <c r="K76" i="9"/>
  <c r="F99" i="9"/>
  <c r="K59" i="3"/>
  <c r="H222" i="9"/>
  <c r="I217" i="9"/>
  <c r="O79" i="9"/>
  <c r="C158" i="9"/>
  <c r="F270" i="9"/>
  <c r="O128" i="9"/>
  <c r="H72" i="9"/>
  <c r="O38" i="3"/>
  <c r="N98" i="9"/>
  <c r="C257" i="9"/>
  <c r="C272" i="9"/>
  <c r="L153" i="9"/>
  <c r="L136" i="9"/>
  <c r="F256" i="9"/>
  <c r="E225" i="9"/>
  <c r="O104" i="9"/>
  <c r="K73" i="9"/>
  <c r="I189" i="9"/>
  <c r="L277" i="9"/>
  <c r="K39" i="3"/>
  <c r="C279" i="9"/>
  <c r="O69" i="9"/>
  <c r="N39" i="9"/>
  <c r="E66" i="9"/>
  <c r="K215" i="9"/>
  <c r="F27" i="9"/>
  <c r="N260" i="9"/>
  <c r="H202" i="9"/>
  <c r="K188" i="9"/>
  <c r="I136" i="9"/>
  <c r="K252" i="9"/>
  <c r="H174" i="9"/>
  <c r="H226" i="9"/>
  <c r="F146" i="9"/>
  <c r="H99" i="9"/>
  <c r="O65" i="9"/>
  <c r="I181" i="9"/>
  <c r="H30" i="9"/>
  <c r="N255" i="9"/>
  <c r="C155" i="9"/>
  <c r="I24" i="9"/>
  <c r="F120" i="9"/>
  <c r="L186" i="9"/>
  <c r="C123" i="9"/>
  <c r="I117" i="9"/>
  <c r="L198" i="9"/>
  <c r="I75" i="9"/>
  <c r="K19" i="3"/>
  <c r="K231" i="9"/>
  <c r="N231" i="9"/>
  <c r="K69" i="3"/>
  <c r="K37" i="3"/>
  <c r="E126" i="9"/>
  <c r="C152" i="9"/>
  <c r="O123" i="9"/>
  <c r="C26" i="9"/>
  <c r="C264" i="9"/>
  <c r="G63" i="3"/>
  <c r="O110" i="9"/>
  <c r="L121" i="9"/>
  <c r="O45" i="9"/>
  <c r="K119" i="9"/>
  <c r="E193" i="9"/>
  <c r="H81" i="9"/>
  <c r="F66" i="9"/>
  <c r="O158" i="9"/>
  <c r="N118" i="9"/>
  <c r="N142" i="9"/>
  <c r="K265" i="9"/>
  <c r="E187" i="9"/>
  <c r="H76" i="9"/>
  <c r="C197" i="9"/>
  <c r="I51" i="9"/>
  <c r="I261" i="9"/>
  <c r="H166" i="9"/>
  <c r="E175" i="9"/>
  <c r="O43" i="9"/>
  <c r="O28" i="9"/>
  <c r="O39" i="3"/>
  <c r="F80" i="9"/>
  <c r="K198" i="9"/>
  <c r="E176" i="9"/>
  <c r="N27" i="9"/>
  <c r="K38" i="9"/>
  <c r="E61" i="9"/>
  <c r="F90" i="9"/>
  <c r="I219" i="9"/>
  <c r="L111" i="9"/>
  <c r="I121" i="9"/>
  <c r="I257" i="9"/>
  <c r="C189" i="9"/>
  <c r="O151" i="9"/>
  <c r="E38" i="9"/>
  <c r="I140" i="9"/>
  <c r="I29" i="9"/>
  <c r="F231" i="9"/>
  <c r="C65" i="9"/>
  <c r="F68" i="9"/>
  <c r="I158" i="9"/>
  <c r="H127" i="9"/>
  <c r="E98" i="9"/>
  <c r="N101" i="9"/>
  <c r="L63" i="9"/>
  <c r="O72" i="9"/>
  <c r="E201" i="9"/>
  <c r="O165" i="9"/>
  <c r="I280" i="9"/>
  <c r="I83" i="9"/>
  <c r="E151" i="9"/>
  <c r="L28" i="9"/>
  <c r="F185" i="9"/>
  <c r="N48" i="9"/>
  <c r="K72" i="3"/>
  <c r="L32" i="9"/>
  <c r="C36" i="9"/>
  <c r="E227" i="9"/>
  <c r="K143" i="9"/>
  <c r="C112" i="9"/>
  <c r="E217" i="9"/>
  <c r="E47" i="9"/>
  <c r="F45" i="9"/>
  <c r="F187" i="9"/>
  <c r="K35" i="9"/>
  <c r="E152" i="9"/>
  <c r="N111" i="9"/>
  <c r="F71" i="9"/>
  <c r="H148" i="9"/>
  <c r="F111" i="9"/>
  <c r="N44" i="9"/>
  <c r="C227" i="9"/>
  <c r="N263" i="9"/>
  <c r="C251" i="9"/>
  <c r="O222" i="9"/>
  <c r="O251" i="9"/>
  <c r="C185" i="9"/>
  <c r="F100" i="9"/>
  <c r="K43" i="3"/>
  <c r="K260" i="9"/>
  <c r="E158" i="9"/>
  <c r="F83" i="9"/>
  <c r="O43" i="3"/>
  <c r="I188" i="9"/>
  <c r="H201" i="9"/>
  <c r="F165" i="9"/>
  <c r="O76" i="9"/>
  <c r="C195" i="9"/>
  <c r="N250" i="9"/>
  <c r="O60" i="3"/>
  <c r="O218" i="9"/>
  <c r="G56" i="3"/>
  <c r="K274" i="9"/>
  <c r="O98" i="9"/>
  <c r="G37" i="3"/>
  <c r="K113" i="9"/>
  <c r="O152" i="9"/>
  <c r="K85" i="9"/>
  <c r="L273" i="9"/>
  <c r="E102" i="9"/>
  <c r="N125" i="9"/>
  <c r="L222" i="9"/>
  <c r="H63" i="9"/>
  <c r="I114" i="9"/>
  <c r="K162" i="9"/>
  <c r="H274" i="9"/>
  <c r="C122" i="9"/>
  <c r="G57" i="3"/>
  <c r="C219" i="9"/>
  <c r="G34" i="3"/>
  <c r="K32" i="9"/>
  <c r="L219" i="9"/>
  <c r="E274" i="9"/>
  <c r="I48" i="9"/>
  <c r="N83" i="9"/>
  <c r="E218" i="9"/>
  <c r="L242" i="9"/>
  <c r="N74" i="9"/>
  <c r="I30" i="9"/>
  <c r="N89" i="9"/>
  <c r="O89" i="9"/>
  <c r="L40" i="9"/>
  <c r="N237" i="9"/>
  <c r="H238" i="9"/>
  <c r="C76" i="9"/>
  <c r="C225" i="9"/>
  <c r="L231" i="9"/>
  <c r="N192" i="9"/>
  <c r="H45" i="9"/>
  <c r="K41" i="9"/>
  <c r="E142" i="9"/>
  <c r="O66" i="3"/>
  <c r="N52" i="9"/>
  <c r="L193" i="9"/>
  <c r="F232" i="9"/>
  <c r="I143" i="9"/>
  <c r="H225" i="9"/>
  <c r="E41" i="9"/>
  <c r="L140" i="9"/>
  <c r="N180" i="9"/>
  <c r="I138" i="9"/>
  <c r="L165" i="9"/>
  <c r="L272" i="9"/>
  <c r="I183" i="9"/>
  <c r="I157" i="9"/>
  <c r="K125" i="9"/>
  <c r="C137" i="9"/>
  <c r="E162" i="9"/>
  <c r="G48" i="3"/>
  <c r="G71" i="3"/>
  <c r="O189" i="9"/>
  <c r="F203" i="9"/>
  <c r="H86" i="9"/>
  <c r="I253" i="9"/>
  <c r="H22" i="9"/>
  <c r="I277" i="9"/>
  <c r="E254" i="9"/>
  <c r="E33" i="9"/>
  <c r="I240" i="9"/>
  <c r="H60" i="9"/>
  <c r="F119" i="9"/>
  <c r="E202" i="9"/>
  <c r="O114" i="9"/>
  <c r="E150" i="9"/>
  <c r="K15" i="5"/>
  <c r="K200" i="9"/>
  <c r="I199" i="9"/>
  <c r="I44" i="9"/>
  <c r="N198" i="9"/>
  <c r="E178" i="9"/>
  <c r="E280" i="9"/>
  <c r="G49" i="3"/>
  <c r="H160" i="9"/>
  <c r="L155" i="9"/>
  <c r="K70" i="3"/>
  <c r="L110" i="9"/>
  <c r="L38" i="9"/>
  <c r="O278" i="9"/>
  <c r="F184" i="9"/>
  <c r="E46" i="9"/>
  <c r="F163" i="9"/>
  <c r="L138" i="9"/>
  <c r="E263" i="9"/>
  <c r="I42" i="9"/>
  <c r="C166" i="9"/>
  <c r="E261" i="9"/>
  <c r="H111" i="9"/>
  <c r="L99" i="9"/>
  <c r="C217" i="9"/>
  <c r="F112" i="9"/>
  <c r="I113" i="9"/>
  <c r="K175" i="9"/>
  <c r="I79" i="9"/>
  <c r="H213" i="9"/>
  <c r="K271" i="9"/>
  <c r="I76" i="9"/>
  <c r="L128" i="9"/>
  <c r="O82" i="9"/>
  <c r="C242" i="9"/>
  <c r="H235" i="9"/>
  <c r="E90" i="9"/>
  <c r="I162" i="9"/>
  <c r="C37" i="9"/>
  <c r="L69" i="9"/>
  <c r="L142" i="9"/>
  <c r="H234" i="9"/>
  <c r="K75" i="3"/>
  <c r="O267" i="9"/>
  <c r="H257" i="9"/>
  <c r="K221" i="9"/>
  <c r="K72" i="9"/>
  <c r="K220" i="9"/>
  <c r="C269" i="9"/>
  <c r="E232" i="9"/>
  <c r="K122" i="9"/>
  <c r="C104" i="9"/>
  <c r="F65" i="9"/>
  <c r="G35" i="3"/>
  <c r="F182" i="9"/>
  <c r="C40" i="9"/>
  <c r="E52" i="9"/>
  <c r="L139" i="9"/>
  <c r="K234" i="9"/>
  <c r="N259" i="9"/>
  <c r="K26" i="9"/>
  <c r="F34" i="9"/>
  <c r="L259" i="9"/>
  <c r="N22" i="9"/>
  <c r="I242" i="9"/>
  <c r="I141" i="9"/>
  <c r="G58" i="3"/>
  <c r="H155" i="9"/>
  <c r="O202" i="9"/>
  <c r="N262" i="9"/>
  <c r="E140" i="9"/>
  <c r="L65" i="9"/>
  <c r="I278" i="9"/>
  <c r="I64" i="9"/>
  <c r="N177" i="9"/>
  <c r="K65" i="9"/>
  <c r="C182" i="9"/>
  <c r="C250" i="9"/>
  <c r="H90" i="9"/>
  <c r="O228" i="9"/>
  <c r="N203" i="9"/>
  <c r="C120" i="9"/>
  <c r="F136" i="9"/>
  <c r="I226" i="9"/>
  <c r="G66" i="3"/>
  <c r="O57" i="3"/>
  <c r="O235" i="9"/>
  <c r="N120" i="9"/>
  <c r="N141" i="9"/>
  <c r="I202" i="9"/>
  <c r="H278" i="9"/>
  <c r="L235" i="9"/>
  <c r="N220" i="9"/>
  <c r="F259" i="9"/>
  <c r="E144" i="9"/>
  <c r="N163" i="9"/>
  <c r="K29" i="9"/>
  <c r="C187" i="9"/>
  <c r="F28" i="9"/>
  <c r="H239" i="9"/>
  <c r="K22" i="9"/>
  <c r="O31" i="3"/>
  <c r="H88" i="9"/>
  <c r="H177" i="9"/>
  <c r="C136" i="9"/>
  <c r="H156" i="9"/>
  <c r="O226" i="9"/>
  <c r="C90" i="9"/>
  <c r="O37" i="3"/>
  <c r="O142" i="9"/>
  <c r="O62" i="3"/>
  <c r="E236" i="9"/>
  <c r="O225" i="9"/>
  <c r="N90" i="9"/>
  <c r="L220" i="9"/>
  <c r="N179" i="9"/>
  <c r="F271" i="9"/>
  <c r="K269" i="9"/>
  <c r="I251" i="9"/>
  <c r="I229" i="9"/>
  <c r="E63" i="9"/>
  <c r="O280" i="9"/>
  <c r="I201" i="9"/>
  <c r="E200" i="9"/>
  <c r="I52" i="9"/>
  <c r="I148" i="9"/>
  <c r="O191" i="9"/>
  <c r="F70" i="9"/>
  <c r="L159" i="9"/>
  <c r="H47" i="9"/>
  <c r="E30" i="9"/>
  <c r="F217" i="9"/>
  <c r="K18" i="5"/>
  <c r="K15" i="3"/>
  <c r="F147" i="9"/>
  <c r="O154" i="9"/>
  <c r="H192" i="9"/>
  <c r="H82" i="9"/>
  <c r="N166" i="9"/>
  <c r="N189" i="9"/>
  <c r="C165" i="9"/>
  <c r="H219" i="9"/>
  <c r="F25" i="9"/>
  <c r="H51" i="9"/>
  <c r="K117" i="9"/>
  <c r="F60" i="9"/>
  <c r="C239" i="9"/>
  <c r="C62" i="9"/>
  <c r="K24" i="3"/>
  <c r="I109" i="9"/>
  <c r="L89" i="9"/>
  <c r="K10" i="5"/>
  <c r="E75" i="9"/>
  <c r="H65" i="9"/>
  <c r="K196" i="9"/>
  <c r="E214" i="9"/>
  <c r="O36" i="3"/>
  <c r="I43" i="9"/>
  <c r="E269" i="9"/>
  <c r="I233" i="9"/>
  <c r="K28" i="9"/>
  <c r="O75" i="9"/>
  <c r="F105" i="9"/>
  <c r="L240" i="9"/>
  <c r="N279" i="9"/>
  <c r="H258" i="9"/>
  <c r="K108" i="9"/>
  <c r="C177" i="9"/>
  <c r="E238" i="9"/>
  <c r="E81" i="9"/>
  <c r="I87" i="9"/>
  <c r="K66" i="3"/>
  <c r="K41" i="3"/>
  <c r="F195" i="9"/>
  <c r="O48" i="9"/>
  <c r="C229" i="9"/>
  <c r="E110" i="9"/>
  <c r="F236" i="9"/>
  <c r="L141" i="9"/>
  <c r="L103" i="9"/>
  <c r="N200" i="9"/>
  <c r="H154" i="9"/>
  <c r="C221" i="9"/>
  <c r="F180" i="9"/>
  <c r="I73" i="9"/>
  <c r="I165" i="9"/>
  <c r="L279" i="9"/>
  <c r="E89" i="9"/>
  <c r="I123" i="9"/>
  <c r="E27" i="9"/>
  <c r="L175" i="9"/>
  <c r="I62" i="9"/>
  <c r="C273" i="9"/>
  <c r="H214" i="9"/>
  <c r="L187" i="9"/>
  <c r="G33" i="3"/>
  <c r="I27" i="9"/>
  <c r="E186" i="9"/>
  <c r="L84" i="9"/>
  <c r="C255" i="9"/>
  <c r="K142" i="9"/>
  <c r="O239" i="9"/>
  <c r="G45" i="3"/>
  <c r="I40" i="9"/>
  <c r="C147" i="9"/>
  <c r="E277" i="9"/>
  <c r="C29" i="9"/>
  <c r="O30" i="9"/>
  <c r="L144" i="9"/>
  <c r="N121" i="9"/>
  <c r="E48" i="9"/>
  <c r="K48" i="9"/>
  <c r="G67" i="3"/>
  <c r="F102" i="9"/>
  <c r="G43" i="3"/>
  <c r="L204" i="9"/>
  <c r="I126" i="9"/>
  <c r="L112" i="9"/>
  <c r="K239" i="9"/>
  <c r="O141" i="9"/>
  <c r="I204" i="9"/>
  <c r="I106" i="9"/>
  <c r="K35" i="3"/>
  <c r="N202" i="9"/>
  <c r="I235" i="9"/>
  <c r="O145" i="9"/>
  <c r="C72" i="9"/>
  <c r="N216" i="9"/>
  <c r="E164" i="9"/>
  <c r="I102" i="9"/>
  <c r="N34" i="9"/>
  <c r="H175" i="9"/>
  <c r="O236" i="9"/>
  <c r="F77" i="9"/>
  <c r="H189" i="9"/>
  <c r="L258" i="9"/>
  <c r="N109" i="9"/>
  <c r="N63" i="9"/>
  <c r="N176" i="9"/>
  <c r="F212" i="9"/>
  <c r="N29" i="9"/>
  <c r="K174" i="9"/>
  <c r="E242" i="9"/>
  <c r="O81" i="9"/>
  <c r="C75" i="9"/>
  <c r="O67" i="9"/>
  <c r="C181" i="9"/>
  <c r="O263" i="9"/>
  <c r="H195" i="9"/>
  <c r="C274" i="9"/>
  <c r="K45" i="3"/>
  <c r="I263" i="9"/>
  <c r="E74" i="9"/>
  <c r="I63" i="9"/>
  <c r="O45" i="3"/>
  <c r="C275" i="9"/>
  <c r="O61" i="3"/>
  <c r="O192" i="9"/>
  <c r="O185" i="9"/>
  <c r="I222" i="9"/>
  <c r="I70" i="9"/>
  <c r="N186" i="9"/>
  <c r="L250" i="9"/>
  <c r="O35" i="3"/>
  <c r="H114" i="9"/>
  <c r="L34" i="9"/>
  <c r="L270" i="9"/>
  <c r="C186" i="9"/>
  <c r="L224" i="9"/>
  <c r="H43" i="9"/>
  <c r="E99" i="9"/>
  <c r="H218" i="9"/>
  <c r="L98" i="9"/>
  <c r="K160" i="9"/>
  <c r="C241" i="9"/>
  <c r="O87" i="9"/>
  <c r="E113" i="9"/>
  <c r="O144" i="9"/>
  <c r="F273" i="9"/>
  <c r="L174" i="9"/>
  <c r="E50" i="9"/>
  <c r="O180" i="9"/>
  <c r="N76" i="9"/>
  <c r="F225" i="9"/>
  <c r="E165" i="9"/>
  <c r="F230" i="9"/>
  <c r="K20" i="3"/>
  <c r="N75" i="9"/>
  <c r="L212" i="9"/>
  <c r="L26" i="9"/>
  <c r="I69" i="9"/>
  <c r="O260" i="9"/>
  <c r="F150" i="9"/>
  <c r="E185" i="9"/>
  <c r="K242" i="9"/>
  <c r="F255" i="9"/>
  <c r="I98" i="9"/>
  <c r="H26" i="9"/>
  <c r="L150" i="9"/>
  <c r="K75" i="9"/>
  <c r="K21" i="5"/>
  <c r="K179" i="9"/>
  <c r="N266" i="9"/>
  <c r="C214" i="9"/>
  <c r="O85" i="9"/>
  <c r="O177" i="9"/>
  <c r="E84" i="9"/>
  <c r="H119" i="9"/>
  <c r="F52" i="9"/>
  <c r="F220" i="9"/>
  <c r="K24" i="5"/>
  <c r="N230" i="9"/>
  <c r="K185" i="9"/>
  <c r="N152" i="9"/>
  <c r="F125" i="9"/>
  <c r="I46" i="9"/>
  <c r="O46" i="3"/>
  <c r="K158" i="9"/>
  <c r="E101" i="9"/>
  <c r="C237" i="9"/>
  <c r="I137" i="9"/>
  <c r="E123" i="9"/>
  <c r="N79" i="9"/>
  <c r="C124" i="9"/>
  <c r="K107" i="9"/>
  <c r="L64" i="9"/>
  <c r="I269" i="9"/>
  <c r="C41" i="9"/>
  <c r="K78" i="9"/>
  <c r="L25" i="9"/>
  <c r="C253" i="9"/>
  <c r="G74" i="3"/>
  <c r="O136" i="9"/>
  <c r="H106" i="9"/>
  <c r="E62" i="9"/>
  <c r="H23" i="9"/>
  <c r="K13" i="3"/>
  <c r="L257" i="9"/>
  <c r="E262" i="9"/>
  <c r="C223" i="9"/>
  <c r="N88" i="9"/>
  <c r="O101" i="9"/>
  <c r="K17" i="5"/>
  <c r="F62" i="9"/>
  <c r="N273" i="9"/>
  <c r="H39" i="9"/>
  <c r="K201" i="9"/>
  <c r="E65" i="9"/>
  <c r="N224" i="9"/>
  <c r="E86" i="9"/>
  <c r="L109" i="9"/>
  <c r="C139" i="9"/>
  <c r="N139" i="9"/>
  <c r="L102" i="9"/>
  <c r="E37" i="9"/>
  <c r="C199" i="9"/>
  <c r="N174" i="9"/>
  <c r="L124" i="9"/>
  <c r="H216" i="9"/>
  <c r="O147" i="9"/>
  <c r="L190" i="9"/>
  <c r="L223" i="9"/>
  <c r="H262" i="9"/>
  <c r="O48" i="3"/>
  <c r="K31" i="3"/>
  <c r="N269" i="9"/>
  <c r="K68" i="3"/>
  <c r="K83" i="9"/>
  <c r="K66" i="9"/>
  <c r="K33" i="9"/>
  <c r="F263" i="9"/>
  <c r="C81" i="9"/>
  <c r="K90" i="9"/>
  <c r="C164" i="9"/>
  <c r="H242" i="9"/>
  <c r="L264" i="9"/>
  <c r="O26" i="9"/>
  <c r="I71" i="9"/>
  <c r="C188" i="9"/>
  <c r="K126" i="9"/>
  <c r="I236" i="9"/>
  <c r="K84" i="9"/>
  <c r="E160" i="9"/>
  <c r="G70" i="3"/>
  <c r="O179" i="9"/>
  <c r="O25" i="9"/>
  <c r="H117" i="9"/>
  <c r="C144" i="9"/>
  <c r="K6" i="5"/>
  <c r="H152" i="9"/>
  <c r="C119" i="9"/>
  <c r="C231" i="9"/>
  <c r="O60" i="9"/>
  <c r="I273" i="9"/>
  <c r="I182" i="9"/>
  <c r="K10" i="3"/>
  <c r="H273" i="9"/>
  <c r="N253" i="9"/>
  <c r="C263" i="9"/>
  <c r="L51" i="9"/>
  <c r="K87" i="9"/>
  <c r="N50" i="9"/>
  <c r="K61" i="3"/>
  <c r="N67" i="9"/>
  <c r="G64" i="3"/>
  <c r="L105" i="9"/>
  <c r="N165" i="9"/>
  <c r="O241" i="9"/>
  <c r="H150" i="9"/>
  <c r="H268" i="9"/>
  <c r="O73" i="9"/>
  <c r="C39" i="9"/>
  <c r="K238" i="9"/>
  <c r="O176" i="9"/>
  <c r="K225" i="9"/>
  <c r="C200" i="9"/>
  <c r="O116" i="9"/>
  <c r="I164" i="9"/>
  <c r="N103" i="9"/>
  <c r="H184" i="9"/>
  <c r="F280" i="9"/>
  <c r="N280" i="9"/>
  <c r="N116" i="9"/>
  <c r="C260" i="9"/>
  <c r="F154" i="9"/>
  <c r="K68" i="9"/>
  <c r="O233" i="9"/>
  <c r="E264" i="9"/>
  <c r="H143" i="9"/>
  <c r="N87" i="9"/>
  <c r="N267" i="9"/>
  <c r="E100" i="9"/>
  <c r="N100" i="9"/>
  <c r="I258" i="9"/>
  <c r="K52" i="9"/>
  <c r="I47" i="9"/>
  <c r="H255" i="9"/>
  <c r="E199" i="9"/>
  <c r="N242" i="9"/>
  <c r="N148" i="9"/>
  <c r="E188" i="9"/>
  <c r="E234" i="9"/>
  <c r="K233" i="9"/>
  <c r="E161" i="9"/>
  <c r="K98" i="9"/>
  <c r="L227" i="9"/>
  <c r="C180" i="9"/>
  <c r="K79" i="9"/>
  <c r="O61" i="9"/>
  <c r="K145" i="9"/>
  <c r="O122" i="9"/>
  <c r="K184" i="9"/>
  <c r="K186" i="9"/>
  <c r="I45" i="9"/>
  <c r="C148" i="9"/>
  <c r="F153" i="9"/>
  <c r="F151" i="9"/>
  <c r="C191" i="9"/>
  <c r="K50" i="9"/>
  <c r="E198" i="9"/>
  <c r="C77" i="9"/>
  <c r="O197" i="9"/>
  <c r="O80" i="9"/>
  <c r="N270" i="9"/>
  <c r="L215" i="9"/>
  <c r="I88" i="9"/>
  <c r="N161" i="9"/>
  <c r="F265" i="9"/>
  <c r="O254" i="9"/>
  <c r="O232" i="9"/>
  <c r="K118" i="9"/>
  <c r="K166" i="9"/>
  <c r="O73" i="3"/>
  <c r="H270" i="9"/>
  <c r="H215" i="9"/>
  <c r="G68" i="3"/>
  <c r="H61" i="9"/>
  <c r="C233" i="9"/>
  <c r="C256" i="9"/>
  <c r="C73" i="9"/>
  <c r="F175" i="9"/>
  <c r="L74" i="9"/>
  <c r="H118" i="9"/>
  <c r="O83" i="9"/>
  <c r="N147" i="9"/>
  <c r="K65" i="3"/>
  <c r="H204" i="9"/>
  <c r="L161" i="9"/>
  <c r="K136" i="9"/>
  <c r="N228" i="9"/>
  <c r="N114" i="9"/>
  <c r="L234" i="9"/>
  <c r="N181" i="9"/>
  <c r="F122" i="9"/>
  <c r="L88" i="9"/>
  <c r="F47" i="9"/>
  <c r="O40" i="3"/>
  <c r="E24" i="9"/>
  <c r="I118" i="9"/>
  <c r="O111" i="9"/>
  <c r="O108" i="9"/>
  <c r="E189" i="9"/>
  <c r="F190" i="9"/>
  <c r="O258" i="9"/>
  <c r="N235" i="9"/>
  <c r="F164" i="9"/>
  <c r="H217" i="9"/>
  <c r="E119" i="9"/>
  <c r="O257" i="9"/>
  <c r="K114" i="9"/>
  <c r="C198" i="9"/>
  <c r="O63" i="9"/>
  <c r="E220" i="9"/>
  <c r="E258" i="9"/>
  <c r="O146" i="9"/>
  <c r="K33" i="3"/>
  <c r="N36" i="9"/>
  <c r="C45" i="9"/>
  <c r="O137" i="9"/>
  <c r="N238" i="9"/>
  <c r="L200" i="9"/>
  <c r="N40" i="9"/>
  <c r="E39" i="9"/>
  <c r="N33" i="9"/>
  <c r="I159" i="9"/>
  <c r="I203" i="9"/>
  <c r="K17" i="3"/>
  <c r="K164" i="9"/>
  <c r="C100" i="9"/>
  <c r="K64" i="3"/>
  <c r="H113" i="9"/>
  <c r="F38" i="9"/>
  <c r="O224" i="9"/>
  <c r="O64" i="9"/>
  <c r="I60" i="9"/>
  <c r="L194" i="9"/>
  <c r="F272" i="9"/>
  <c r="K50" i="3"/>
  <c r="H259" i="9"/>
  <c r="I68" i="9"/>
  <c r="G39" i="3"/>
  <c r="N196" i="9"/>
  <c r="O72" i="3"/>
  <c r="F36" i="9"/>
  <c r="L127" i="9"/>
  <c r="E103" i="9"/>
  <c r="I108" i="9"/>
  <c r="H252" i="9"/>
  <c r="O29" i="9"/>
  <c r="C266" i="9"/>
  <c r="F26" i="9"/>
  <c r="L35" i="9"/>
  <c r="I77" i="9"/>
  <c r="L229" i="9"/>
  <c r="K30" i="9"/>
  <c r="H263" i="9"/>
  <c r="K262" i="9"/>
  <c r="L199" i="9"/>
  <c r="K181" i="9"/>
  <c r="H183" i="9"/>
  <c r="H41" i="9"/>
  <c r="O50" i="3"/>
  <c r="O42" i="9"/>
  <c r="N191" i="9"/>
  <c r="I110" i="9"/>
  <c r="H73" i="9"/>
  <c r="K25" i="9"/>
  <c r="N154" i="9"/>
  <c r="N221" i="9"/>
  <c r="O33" i="9"/>
  <c r="N107" i="9"/>
  <c r="E276" i="9"/>
  <c r="K44" i="3"/>
  <c r="L226" i="9"/>
  <c r="C224" i="9"/>
  <c r="I142" i="9"/>
  <c r="E141" i="9"/>
  <c r="C265" i="9"/>
  <c r="E196" i="9"/>
  <c r="N188" i="9"/>
  <c r="H48" i="9"/>
  <c r="E145" i="9"/>
  <c r="L185" i="9"/>
  <c r="O199" i="9"/>
  <c r="H136" i="9"/>
  <c r="N110" i="9"/>
  <c r="I275" i="9"/>
  <c r="O271" i="9"/>
  <c r="K42" i="3"/>
  <c r="I241" i="9"/>
  <c r="I231" i="9"/>
  <c r="C126" i="9"/>
  <c r="F128" i="9"/>
  <c r="N175" i="9"/>
  <c r="L276" i="9"/>
  <c r="K165" i="9"/>
  <c r="N182" i="9"/>
  <c r="O261" i="9"/>
  <c r="N217" i="9"/>
  <c r="F39" i="9"/>
  <c r="I81" i="9"/>
  <c r="E273" i="9"/>
  <c r="H84" i="9"/>
  <c r="I35" i="9"/>
  <c r="N123" i="9"/>
  <c r="N61" i="9"/>
  <c r="N225" i="9"/>
  <c r="K106" i="9"/>
  <c r="N232" i="9"/>
  <c r="H223" i="9"/>
  <c r="C25" i="9"/>
  <c r="F267" i="9"/>
  <c r="C98" i="9"/>
  <c r="O161" i="9"/>
  <c r="H240" i="9"/>
  <c r="H71" i="9"/>
  <c r="N241" i="9"/>
  <c r="H159" i="9"/>
  <c r="N178" i="9"/>
  <c r="N64" i="9"/>
  <c r="O32" i="3"/>
  <c r="H145" i="9"/>
  <c r="L67" i="9"/>
  <c r="E120" i="9"/>
  <c r="I101" i="9"/>
  <c r="N215" i="9"/>
  <c r="H158" i="9"/>
  <c r="E228" i="9"/>
  <c r="N275" i="9"/>
  <c r="K43" i="9"/>
  <c r="K270" i="9"/>
  <c r="O125" i="9"/>
  <c r="O234" i="9"/>
  <c r="E148" i="9"/>
  <c r="K193" i="9"/>
  <c r="I175" i="9"/>
  <c r="H178" i="9"/>
  <c r="K280" i="9"/>
  <c r="L166" i="9"/>
  <c r="K195" i="9"/>
  <c r="I104" i="9"/>
  <c r="K111" i="9"/>
  <c r="C49" i="9"/>
  <c r="H66" i="9"/>
  <c r="N62" i="9"/>
  <c r="L114" i="9"/>
  <c r="K154" i="9"/>
  <c r="N122" i="9"/>
  <c r="N159" i="9"/>
  <c r="F87" i="9"/>
  <c r="I191" i="9"/>
  <c r="K116" i="9"/>
  <c r="E36" i="9"/>
  <c r="F29" i="9"/>
  <c r="F155" i="9"/>
  <c r="F31" i="9"/>
  <c r="C118" i="9"/>
  <c r="K276" i="9"/>
  <c r="F224" i="9"/>
  <c r="H34" i="9"/>
  <c r="F78" i="9"/>
  <c r="I32" i="9"/>
  <c r="H142" i="9"/>
  <c r="F89" i="9"/>
  <c r="K64" i="9"/>
  <c r="L31" i="9"/>
  <c r="E43" i="9"/>
  <c r="N30" i="9"/>
  <c r="O63" i="3"/>
  <c r="N26" i="9"/>
  <c r="K140" i="9"/>
  <c r="N104" i="9"/>
  <c r="F35" i="9"/>
  <c r="L253" i="9"/>
  <c r="C215" i="9"/>
  <c r="L68" i="9"/>
  <c r="E83" i="9"/>
  <c r="C117" i="9"/>
  <c r="L195" i="9"/>
  <c r="F116" i="9"/>
  <c r="O212" i="9"/>
  <c r="I193" i="9"/>
  <c r="K264" i="9"/>
  <c r="N218" i="9"/>
  <c r="N117" i="9"/>
  <c r="K73" i="3"/>
  <c r="I160" i="9"/>
  <c r="C43" i="9"/>
  <c r="K219" i="9"/>
  <c r="E77" i="9"/>
  <c r="O67" i="3"/>
  <c r="F84" i="9"/>
  <c r="I37" i="9"/>
  <c r="O38" i="9"/>
  <c r="C193" i="9"/>
  <c r="H227" i="9"/>
  <c r="O269" i="9"/>
  <c r="I260" i="9"/>
  <c r="O157" i="9"/>
  <c r="E177" i="9"/>
  <c r="F260" i="9"/>
  <c r="O34" i="9"/>
  <c r="L44" i="9"/>
  <c r="E179" i="9"/>
  <c r="L271" i="9"/>
  <c r="E106" i="9"/>
  <c r="K81" i="9"/>
  <c r="E270" i="9"/>
  <c r="C35" i="9"/>
  <c r="L83" i="9"/>
  <c r="N153" i="9"/>
  <c r="H237" i="9"/>
  <c r="C179" i="9"/>
  <c r="N184" i="9"/>
  <c r="I166" i="9"/>
  <c r="E45" i="9"/>
  <c r="L145" i="9"/>
  <c r="L192" i="9"/>
  <c r="L81" i="9"/>
  <c r="E124" i="9"/>
  <c r="O49" i="9"/>
  <c r="C105" i="9"/>
  <c r="F103" i="9"/>
  <c r="F37" i="9"/>
  <c r="I250" i="9"/>
  <c r="H144" i="9"/>
  <c r="F186" i="9"/>
  <c r="O156" i="9"/>
  <c r="O88" i="9"/>
  <c r="O103" i="9"/>
  <c r="E109" i="9"/>
  <c r="N77" i="9"/>
  <c r="G60" i="3"/>
  <c r="F275" i="9"/>
  <c r="L216" i="9"/>
  <c r="L47" i="9"/>
  <c r="O276" i="9"/>
  <c r="E85" i="9"/>
  <c r="E253" i="9"/>
  <c r="E278" i="9"/>
  <c r="H77" i="9"/>
  <c r="N183" i="9"/>
  <c r="O256" i="9"/>
  <c r="H251" i="9"/>
  <c r="F254" i="9"/>
  <c r="K228" i="9"/>
  <c r="E51" i="9"/>
  <c r="C38" i="9"/>
  <c r="E68" i="9"/>
  <c r="F118" i="9"/>
  <c r="I232" i="9"/>
  <c r="F222" i="9"/>
  <c r="K223" i="9"/>
  <c r="G40" i="3"/>
  <c r="I34" i="9"/>
  <c r="F221" i="9"/>
  <c r="E88" i="9"/>
  <c r="O242" i="9"/>
  <c r="E44" i="9"/>
  <c r="C22" i="9"/>
  <c r="L75" i="9"/>
  <c r="L143" i="9"/>
  <c r="O139" i="9"/>
  <c r="K278" i="9"/>
  <c r="K38" i="3"/>
  <c r="L197" i="9"/>
  <c r="C157" i="9"/>
  <c r="O259" i="9"/>
  <c r="I267" i="9"/>
  <c r="H87" i="9"/>
  <c r="H196" i="9"/>
  <c r="N226" i="9"/>
  <c r="F215" i="9"/>
  <c r="K190" i="9"/>
  <c r="E112" i="9"/>
  <c r="F124" i="9"/>
  <c r="K16" i="5"/>
  <c r="H260" i="9"/>
  <c r="I274" i="9"/>
  <c r="C254" i="9"/>
  <c r="N23" i="9"/>
  <c r="K14" i="3"/>
  <c r="H89" i="9"/>
  <c r="I111" i="9"/>
  <c r="O102" i="9"/>
  <c r="H147" i="9"/>
  <c r="C64" i="9"/>
  <c r="H229" i="9"/>
  <c r="N164" i="9"/>
  <c r="G38" i="3"/>
  <c r="K254" i="9"/>
  <c r="H36" i="9"/>
  <c r="F258" i="9"/>
  <c r="K161" i="9"/>
  <c r="L79" i="9"/>
  <c r="K213" i="9"/>
  <c r="H29" i="9"/>
  <c r="L80" i="9"/>
  <c r="N127" i="9"/>
  <c r="F67" i="9"/>
  <c r="L156" i="9"/>
  <c r="K51" i="9"/>
  <c r="N136" i="9"/>
  <c r="E22" i="9"/>
  <c r="O58" i="3"/>
  <c r="I150" i="9"/>
  <c r="L147" i="9"/>
  <c r="H165" i="9"/>
  <c r="I237" i="9"/>
  <c r="L202" i="9"/>
  <c r="F117" i="9"/>
  <c r="L255" i="9"/>
  <c r="N42" i="9"/>
  <c r="F51" i="9"/>
  <c r="K104" i="9"/>
  <c r="E275" i="9"/>
  <c r="E229" i="9"/>
  <c r="C202" i="9"/>
  <c r="O153" i="9"/>
  <c r="F179" i="9"/>
  <c r="C106" i="9"/>
  <c r="F277" i="9"/>
  <c r="L269" i="9"/>
  <c r="H123" i="9"/>
  <c r="O117" i="9"/>
  <c r="N25" i="9"/>
  <c r="I152" i="9"/>
  <c r="K36" i="3"/>
  <c r="O50" i="9"/>
  <c r="F101" i="9"/>
  <c r="O42" i="3"/>
  <c r="K128" i="9"/>
  <c r="N66" i="9"/>
  <c r="C102" i="9"/>
  <c r="N268" i="9"/>
  <c r="F213" i="9"/>
  <c r="L30" i="9"/>
  <c r="E143" i="9"/>
  <c r="O106" i="9"/>
  <c r="C82" i="9"/>
  <c r="O113" i="9"/>
  <c r="N229" i="9"/>
  <c r="I22" i="9"/>
  <c r="F106" i="9"/>
  <c r="N146" i="9"/>
  <c r="H190" i="9"/>
  <c r="K61" i="9"/>
  <c r="K149" i="9"/>
  <c r="L146" i="9"/>
  <c r="K217" i="9"/>
  <c r="C183" i="9"/>
  <c r="K279" i="9"/>
  <c r="G41" i="3"/>
  <c r="H199" i="9"/>
  <c r="K100" i="9"/>
  <c r="C154" i="9"/>
  <c r="F204" i="9"/>
  <c r="L254" i="9"/>
  <c r="H253" i="9"/>
  <c r="F138" i="9"/>
  <c r="K112" i="9"/>
  <c r="C31" i="9"/>
  <c r="N187" i="9"/>
  <c r="O252" i="9"/>
  <c r="C109" i="9"/>
  <c r="C160" i="9"/>
  <c r="O237" i="9"/>
  <c r="N102" i="9"/>
  <c r="H220" i="9"/>
  <c r="L149" i="9"/>
  <c r="F143" i="9"/>
  <c r="F166" i="9"/>
  <c r="I272" i="9"/>
  <c r="F30" i="9"/>
  <c r="C145" i="9"/>
  <c r="F257" i="9"/>
  <c r="H116" i="9"/>
  <c r="E192" i="9"/>
  <c r="N85" i="9"/>
  <c r="E166" i="9"/>
  <c r="L113" i="9"/>
  <c r="I268" i="9"/>
  <c r="I119" i="9"/>
  <c r="H198" i="9"/>
  <c r="H112" i="9"/>
  <c r="K89" i="9"/>
  <c r="I156" i="9"/>
  <c r="E29" i="9"/>
  <c r="K58" i="3"/>
  <c r="E49" i="9"/>
  <c r="G50" i="3"/>
  <c r="I185" i="9"/>
  <c r="L179" i="9"/>
  <c r="C280" i="9"/>
  <c r="K226" i="9"/>
  <c r="N240" i="9"/>
  <c r="L239" i="9"/>
  <c r="K176" i="9"/>
  <c r="O194" i="9"/>
  <c r="G73" i="3"/>
  <c r="N276" i="9"/>
  <c r="L218" i="9"/>
  <c r="N155" i="9"/>
  <c r="K137" i="9"/>
  <c r="H176" i="9"/>
  <c r="K267" i="9"/>
  <c r="I266" i="9"/>
  <c r="K46" i="3"/>
  <c r="E182" i="9"/>
  <c r="C83" i="9"/>
  <c r="C66" i="9"/>
  <c r="I176" i="9"/>
  <c r="L241" i="9"/>
  <c r="O35" i="9"/>
  <c r="L262" i="9"/>
  <c r="I265" i="9"/>
  <c r="N254" i="9"/>
  <c r="O264" i="9"/>
  <c r="H139" i="9"/>
  <c r="I147" i="9"/>
  <c r="O40" i="9"/>
  <c r="N105" i="9"/>
  <c r="O68" i="9"/>
  <c r="O112" i="9"/>
  <c r="L233" i="9"/>
  <c r="E137" i="9"/>
  <c r="K7" i="5"/>
  <c r="N233" i="9"/>
  <c r="F108" i="9"/>
  <c r="F107" i="9"/>
  <c r="E272" i="9"/>
  <c r="N272" i="9"/>
  <c r="F237" i="9"/>
  <c r="K11" i="3"/>
  <c r="H163" i="9"/>
  <c r="H224" i="9"/>
  <c r="E252" i="9"/>
  <c r="O193" i="9"/>
  <c r="F127" i="9"/>
  <c r="K256" i="9"/>
  <c r="I180" i="9"/>
  <c r="K60" i="3"/>
  <c r="E257" i="9"/>
  <c r="H122" i="9"/>
  <c r="O41" i="3"/>
  <c r="K214" i="9"/>
  <c r="K7" i="3"/>
  <c r="K57" i="3"/>
  <c r="H162" i="9"/>
  <c r="E153" i="9"/>
  <c r="F44" i="9"/>
  <c r="L176" i="9"/>
  <c r="N113" i="9"/>
  <c r="O71" i="3"/>
  <c r="C115" i="9"/>
  <c r="O127" i="9"/>
  <c r="O121" i="9"/>
  <c r="F176" i="9"/>
  <c r="K20" i="5"/>
  <c r="E216" i="9"/>
  <c r="H40" i="9"/>
  <c r="H69" i="9"/>
  <c r="L268" i="9"/>
  <c r="K99" i="9"/>
  <c r="N68" i="9"/>
  <c r="K103" i="9"/>
  <c r="C140" i="9"/>
  <c r="O77" i="9"/>
  <c r="K199" i="9"/>
  <c r="H250" i="9"/>
  <c r="L82" i="9"/>
  <c r="O140" i="9"/>
  <c r="N126" i="9"/>
  <c r="E183" i="9"/>
  <c r="E184" i="9"/>
  <c r="K240" i="9"/>
  <c r="L122" i="9"/>
  <c r="E64" i="9"/>
  <c r="K218" i="9"/>
  <c r="I198" i="9"/>
  <c r="N60" i="9"/>
  <c r="H141" i="9"/>
  <c r="C27" i="9"/>
  <c r="K253" i="9"/>
  <c r="C48" i="9"/>
  <c r="N278" i="9"/>
  <c r="L201" i="9"/>
  <c r="C87" i="9"/>
  <c r="L151" i="9"/>
  <c r="O39" i="9"/>
  <c r="L152" i="9"/>
  <c r="H197" i="9"/>
  <c r="F250" i="9"/>
  <c r="F61" i="9"/>
  <c r="N128" i="9"/>
  <c r="E266" i="9"/>
  <c r="K49" i="9"/>
  <c r="C236" i="9"/>
  <c r="L70" i="9"/>
  <c r="H279" i="9"/>
  <c r="K9" i="3"/>
  <c r="N99" i="9"/>
  <c r="C142" i="9"/>
  <c r="C203" i="9"/>
  <c r="C114" i="9"/>
  <c r="K109" i="9"/>
  <c r="L22" i="9"/>
  <c r="C150" i="9"/>
  <c r="H103" i="9"/>
  <c r="H50" i="9"/>
  <c r="F279" i="9"/>
  <c r="C68" i="9"/>
  <c r="I139" i="9"/>
  <c r="I256" i="9"/>
  <c r="F219" i="9"/>
  <c r="E105" i="9"/>
  <c r="L43" i="9"/>
  <c r="F74" i="9"/>
  <c r="K22" i="3"/>
  <c r="O100" i="9"/>
  <c r="L221" i="9"/>
  <c r="L261" i="9"/>
  <c r="H137" i="9"/>
  <c r="K25" i="3"/>
  <c r="E190" i="9"/>
  <c r="K250" i="9"/>
  <c r="N258" i="9"/>
  <c r="O64" i="3"/>
  <c r="O120" i="9"/>
  <c r="K224" i="9"/>
  <c r="O223" i="9"/>
  <c r="F262" i="9"/>
  <c r="N219" i="9"/>
  <c r="O163" i="9"/>
  <c r="H101" i="9"/>
  <c r="O78" i="9"/>
  <c r="C30" i="9"/>
  <c r="F234" i="9"/>
  <c r="E78" i="9"/>
  <c r="G65" i="3"/>
  <c r="C149" i="9"/>
  <c r="O183" i="9"/>
  <c r="L217" i="9"/>
  <c r="K159" i="9"/>
  <c r="F86" i="9"/>
  <c r="H110" i="9"/>
  <c r="C213" i="9"/>
  <c r="C270" i="9"/>
  <c r="O203" i="9"/>
  <c r="C127" i="9"/>
  <c r="K203" i="9"/>
  <c r="K216" i="9"/>
  <c r="K138" i="9"/>
  <c r="K63" i="3"/>
  <c r="F43" i="9"/>
  <c r="F152" i="9"/>
  <c r="I214" i="9"/>
  <c r="K189" i="9"/>
  <c r="E219" i="9"/>
  <c r="O34" i="3"/>
  <c r="F145" i="9"/>
  <c r="H80" i="9"/>
  <c r="E69" i="9"/>
  <c r="C190" i="9"/>
  <c r="F85" i="9"/>
  <c r="K183" i="9"/>
  <c r="I177" i="9"/>
  <c r="L256" i="9"/>
  <c r="L280" i="9"/>
  <c r="F183" i="9"/>
  <c r="I200" i="9"/>
  <c r="I78" i="9"/>
  <c r="H272" i="9"/>
  <c r="F33" i="9"/>
  <c r="K272" i="9"/>
  <c r="F274" i="9"/>
  <c r="G31" i="3"/>
  <c r="C151" i="9"/>
  <c r="F88" i="9"/>
  <c r="H85" i="9"/>
  <c r="F181" i="9"/>
  <c r="I270" i="9"/>
  <c r="O107" i="9"/>
  <c r="F269" i="9"/>
  <c r="F104" i="9"/>
  <c r="G59" i="3"/>
  <c r="F194" i="9"/>
  <c r="N144" i="9"/>
  <c r="F241" i="9"/>
  <c r="O273" i="9"/>
  <c r="N199" i="9"/>
  <c r="I161" i="9"/>
  <c r="L251" i="9"/>
  <c r="E121" i="9"/>
  <c r="G36" i="3"/>
  <c r="K47" i="3"/>
  <c r="F226" i="9"/>
  <c r="C61" i="9"/>
  <c r="H74" i="9"/>
  <c r="I85" i="9"/>
  <c r="I271" i="9"/>
  <c r="H52" i="9"/>
  <c r="C138" i="9"/>
  <c r="C121" i="9"/>
  <c r="L106" i="9"/>
  <c r="N185" i="9"/>
  <c r="H194" i="9"/>
  <c r="N24" i="9"/>
  <c r="N47" i="9"/>
  <c r="K22" i="5"/>
  <c r="L85" i="9"/>
  <c r="O268" i="9"/>
  <c r="N158" i="9"/>
  <c r="E128" i="9"/>
  <c r="O105" i="9"/>
  <c r="K227" i="9"/>
  <c r="N214" i="9"/>
  <c r="O196" i="9"/>
  <c r="E156" i="9"/>
  <c r="H267" i="9"/>
  <c r="H232" i="9"/>
  <c r="O46" i="9"/>
  <c r="L116" i="9"/>
  <c r="K105" i="9"/>
  <c r="I99" i="9"/>
  <c r="L42" i="9"/>
  <c r="O200" i="9"/>
  <c r="C51" i="9"/>
  <c r="I36" i="9"/>
  <c r="F264" i="9"/>
  <c r="O71" i="9"/>
  <c r="L33" i="9"/>
  <c r="G46" i="3"/>
  <c r="H157" i="9"/>
  <c r="C226" i="9"/>
  <c r="O262" i="9"/>
  <c r="I80" i="9"/>
  <c r="C196" i="9"/>
  <c r="O70" i="3"/>
  <c r="N223" i="9"/>
  <c r="C47" i="9"/>
  <c r="E72" i="9"/>
  <c r="E25" i="9"/>
  <c r="I74" i="9"/>
  <c r="K121" i="9"/>
  <c r="K42" i="9"/>
  <c r="H100" i="9"/>
  <c r="F251" i="9"/>
  <c r="I218" i="9"/>
  <c r="C162" i="9"/>
  <c r="I197" i="9"/>
  <c r="L117" i="9"/>
  <c r="C259" i="9"/>
  <c r="H128" i="9"/>
  <c r="N138" i="9"/>
  <c r="O238" i="9"/>
  <c r="C174" i="9"/>
  <c r="H42" i="9"/>
  <c r="H233" i="9"/>
  <c r="N204" i="9"/>
  <c r="E70" i="9"/>
  <c r="N190" i="9"/>
  <c r="L225" i="9"/>
  <c r="O86" i="9"/>
  <c r="E163" i="9"/>
  <c r="O253" i="9"/>
  <c r="L228" i="9"/>
  <c r="K40" i="9"/>
  <c r="F63" i="9"/>
  <c r="C44" i="9"/>
  <c r="I23" i="9"/>
  <c r="L27" i="9"/>
  <c r="N261" i="9"/>
  <c r="N222" i="9"/>
  <c r="L266" i="9"/>
  <c r="L237" i="9"/>
  <c r="N257" i="9"/>
  <c r="H241" i="9"/>
  <c r="C141" i="9"/>
  <c r="K202" i="9"/>
  <c r="N150" i="9"/>
  <c r="F81" i="9"/>
  <c r="O90" i="9"/>
  <c r="G61" i="3"/>
  <c r="N78" i="9"/>
  <c r="K74" i="9"/>
  <c r="F142" i="9"/>
  <c r="E259" i="9"/>
  <c r="L236" i="9"/>
  <c r="O33" i="3"/>
  <c r="K6" i="3"/>
  <c r="C89" i="9"/>
  <c r="I178" i="9"/>
  <c r="L164" i="9"/>
  <c r="K36" i="9"/>
  <c r="K80" i="9"/>
  <c r="C70" i="9"/>
  <c r="N197" i="9"/>
  <c r="E73" i="9"/>
  <c r="K110" i="9"/>
  <c r="F161" i="9"/>
  <c r="F276" i="9"/>
  <c r="E82" i="9"/>
  <c r="I194" i="9"/>
  <c r="I223" i="9"/>
  <c r="O41" i="9"/>
  <c r="O198" i="9"/>
  <c r="K27" i="9"/>
  <c r="F214" i="9"/>
  <c r="I190" i="9"/>
  <c r="C50" i="9"/>
  <c r="O231" i="9"/>
  <c r="E127" i="9"/>
  <c r="I112" i="9"/>
  <c r="K275" i="9"/>
  <c r="I25" i="9"/>
  <c r="L108" i="9"/>
  <c r="C252" i="9"/>
  <c r="E226" i="9"/>
  <c r="F240" i="9"/>
  <c r="H151" i="9"/>
  <c r="O68" i="3"/>
  <c r="H212" i="9"/>
  <c r="H31" i="9"/>
  <c r="K251" i="9"/>
  <c r="C178" i="9"/>
  <c r="K177" i="9"/>
  <c r="H108" i="9"/>
  <c r="K8" i="3"/>
  <c r="E181" i="9"/>
  <c r="O75" i="3"/>
  <c r="I228" i="9"/>
  <c r="K191" i="9"/>
  <c r="N193" i="9"/>
  <c r="H37" i="9"/>
  <c r="L87" i="9"/>
  <c r="K39" i="9"/>
  <c r="I125" i="9"/>
  <c r="N227" i="9"/>
  <c r="O213" i="9"/>
  <c r="K16" i="3"/>
  <c r="L232" i="9"/>
  <c r="O250" i="9"/>
  <c r="K18" i="3"/>
  <c r="C278" i="9"/>
  <c r="C232" i="9"/>
  <c r="C222" i="9"/>
  <c r="F223" i="9"/>
  <c r="E122" i="9"/>
  <c r="F188" i="9"/>
  <c r="N38" i="9"/>
  <c r="C212" i="9"/>
  <c r="O49" i="3"/>
  <c r="F162" i="9"/>
  <c r="N274" i="9"/>
  <c r="I220" i="9"/>
  <c r="K24" i="9"/>
  <c r="C153" i="9"/>
  <c r="E194" i="9"/>
  <c r="N251" i="9"/>
  <c r="K148" i="9"/>
  <c r="K45" i="9"/>
  <c r="H28" i="9"/>
  <c r="H180" i="9"/>
  <c r="C159" i="9"/>
  <c r="C28" i="9"/>
  <c r="H24" i="9"/>
  <c r="F149" i="9"/>
  <c r="O186" i="9"/>
  <c r="F196" i="9"/>
  <c r="E195" i="9"/>
  <c r="O84" i="9"/>
  <c r="I31" i="9"/>
  <c r="H181" i="9"/>
  <c r="N195" i="9"/>
  <c r="H105" i="9"/>
  <c r="N137" i="9"/>
  <c r="N51" i="9"/>
  <c r="C60" i="9"/>
  <c r="H164" i="9"/>
  <c r="L252" i="9"/>
  <c r="O190" i="9"/>
  <c r="E203" i="9"/>
  <c r="F75" i="9"/>
  <c r="F177" i="9"/>
  <c r="F202" i="9"/>
  <c r="I41" i="9"/>
  <c r="O201" i="9"/>
  <c r="F41" i="9"/>
  <c r="O266" i="9"/>
  <c r="G72" i="3"/>
  <c r="I82" i="9"/>
  <c r="L214" i="9"/>
  <c r="I174" i="9"/>
  <c r="O44" i="9"/>
  <c r="L46" i="9"/>
  <c r="K147" i="9"/>
  <c r="G69" i="3"/>
  <c r="K40" i="3"/>
  <c r="O221" i="9"/>
  <c r="H83" i="9"/>
  <c r="E224" i="9"/>
  <c r="F32" i="9"/>
  <c r="I224" i="9"/>
  <c r="C84" i="9"/>
  <c r="C69" i="9"/>
  <c r="I264" i="9"/>
  <c r="L265" i="9"/>
  <c r="K268" i="9"/>
  <c r="G42" i="3"/>
  <c r="E118" i="9"/>
  <c r="F235" i="9"/>
  <c r="O74" i="3"/>
  <c r="E149" i="9"/>
  <c r="O159" i="9"/>
  <c r="L36" i="9"/>
  <c r="H200" i="9"/>
  <c r="L125" i="9"/>
  <c r="K46" i="9"/>
  <c r="K31" i="9"/>
  <c r="L77" i="9"/>
  <c r="F42" i="9"/>
  <c r="C262" i="9"/>
  <c r="I38" i="9"/>
  <c r="I155" i="9"/>
  <c r="C24" i="9"/>
  <c r="N49" i="9"/>
  <c r="O65" i="3"/>
  <c r="O23" i="9"/>
  <c r="F159" i="9"/>
  <c r="C234" i="9"/>
  <c r="C235" i="9"/>
  <c r="C240" i="9"/>
  <c r="K157" i="9"/>
  <c r="I184" i="9"/>
  <c r="C33" i="9"/>
  <c r="F98" i="9"/>
  <c r="K69" i="9"/>
  <c r="K49" i="3"/>
  <c r="K230" i="9"/>
  <c r="K23" i="9"/>
  <c r="C258" i="9"/>
  <c r="L154" i="9"/>
  <c r="L189" i="9"/>
  <c r="H68" i="9"/>
  <c r="O275" i="9"/>
  <c r="I66" i="9"/>
  <c r="O274" i="9"/>
  <c r="K71" i="3"/>
  <c r="O174" i="9"/>
  <c r="E222" i="9"/>
  <c r="E60" i="9"/>
  <c r="N149" i="9"/>
  <c r="K102" i="9"/>
  <c r="N69" i="9"/>
  <c r="E32" i="9"/>
  <c r="N194" i="9"/>
  <c r="H228" i="9"/>
  <c r="H231" i="9"/>
  <c r="C108" i="9"/>
  <c r="O138" i="9"/>
  <c r="F253" i="9"/>
  <c r="C52" i="9"/>
  <c r="E159" i="9"/>
  <c r="N277" i="9"/>
  <c r="H121" i="9"/>
  <c r="L71" i="9"/>
  <c r="E76" i="9"/>
  <c r="L61" i="9"/>
  <c r="K182" i="9"/>
  <c r="C201" i="9"/>
  <c r="O99" i="9"/>
  <c r="H124" i="9"/>
  <c r="C156" i="9"/>
  <c r="E34" i="9"/>
  <c r="E42" i="9"/>
  <c r="E221" i="9"/>
  <c r="L163" i="9"/>
  <c r="K101" i="9"/>
  <c r="F268" i="9"/>
  <c r="N43" i="9"/>
  <c r="E116" i="9"/>
  <c r="F72" i="9"/>
  <c r="F137" i="9"/>
  <c r="I187" i="9"/>
  <c r="N213" i="9"/>
  <c r="K37" i="9"/>
  <c r="E268" i="9"/>
  <c r="K34" i="3"/>
  <c r="I67" i="9"/>
  <c r="K150" i="9"/>
  <c r="I262" i="9"/>
  <c r="L184" i="9"/>
  <c r="N145" i="9"/>
  <c r="H27" i="9"/>
  <c r="N124" i="9"/>
  <c r="N108" i="9"/>
  <c r="H44" i="9"/>
  <c r="O178" i="9"/>
  <c r="K23" i="3"/>
  <c r="H49" i="9"/>
  <c r="K146" i="9"/>
  <c r="H149" i="9"/>
  <c r="F229" i="9"/>
  <c r="E28" i="9"/>
  <c r="C63" i="9"/>
  <c r="O217" i="9"/>
  <c r="C184" i="9"/>
  <c r="F174" i="9"/>
  <c r="E230" i="9"/>
  <c r="K151" i="9"/>
  <c r="I234" i="9"/>
  <c r="O150" i="9"/>
  <c r="O47" i="3"/>
  <c r="F82" i="9"/>
  <c r="K258" i="9"/>
  <c r="E250" i="9"/>
  <c r="H256" i="9"/>
  <c r="O255" i="9"/>
  <c r="E223" i="9"/>
  <c r="E157" i="9"/>
  <c r="I216" i="9"/>
  <c r="I149" i="9"/>
  <c r="F160" i="9"/>
  <c r="F115" i="9"/>
  <c r="O216" i="9"/>
  <c r="L24" i="9"/>
  <c r="K13" i="5"/>
  <c r="K277" i="9"/>
  <c r="L50" i="9"/>
  <c r="I192" i="9"/>
  <c r="E67" i="9"/>
  <c r="E125" i="9"/>
  <c r="K12" i="3"/>
  <c r="O277" i="9"/>
  <c r="C78" i="9"/>
  <c r="K194" i="9"/>
  <c r="O204" i="9"/>
  <c r="E241" i="9"/>
  <c r="H138" i="9"/>
  <c r="K14" i="5"/>
  <c r="L62" i="9"/>
  <c r="H187" i="9"/>
  <c r="F252" i="9"/>
  <c r="N46" i="9"/>
  <c r="E104" i="9"/>
  <c r="H261" i="9"/>
  <c r="L274" i="9"/>
  <c r="O36" i="9"/>
  <c r="O124" i="9"/>
  <c r="E138" i="9"/>
  <c r="O219" i="9"/>
  <c r="H64" i="9"/>
  <c r="N239" i="9"/>
  <c r="E237" i="9"/>
  <c r="O32" i="9"/>
  <c r="F233" i="9"/>
  <c r="C99" i="9"/>
  <c r="C111" i="9"/>
  <c r="F191" i="9"/>
  <c r="F156" i="9"/>
  <c r="F139" i="9"/>
  <c r="K25" i="5"/>
  <c r="N162" i="9"/>
  <c r="E107" i="9"/>
  <c r="G32" i="3"/>
  <c r="N80" i="9"/>
  <c r="O47" i="9"/>
  <c r="C46" i="9"/>
  <c r="L188" i="9"/>
  <c r="C32" i="9"/>
  <c r="C230" i="9"/>
  <c r="O148" i="9"/>
  <c r="E191" i="9"/>
  <c r="C176" i="9"/>
  <c r="F178" i="9"/>
  <c r="K152" i="9"/>
  <c r="F48" i="9"/>
  <c r="E180" i="9"/>
  <c r="C277" i="9"/>
  <c r="O229" i="9"/>
  <c r="K261" i="9"/>
  <c r="E215" i="9"/>
  <c r="H78" i="9"/>
  <c r="N140" i="9"/>
  <c r="I230" i="9"/>
  <c r="K212" i="9"/>
  <c r="C107" i="9"/>
  <c r="N28" i="9"/>
  <c r="O70" i="9"/>
  <c r="O166" i="9"/>
  <c r="O182" i="9"/>
  <c r="G75" i="3"/>
  <c r="K19" i="5"/>
  <c r="I124" i="9"/>
  <c r="H221" i="9"/>
  <c r="H276" i="9"/>
  <c r="O69" i="3"/>
  <c r="I39" i="9"/>
  <c r="K62" i="9"/>
  <c r="E213" i="9"/>
  <c r="L162" i="9"/>
  <c r="N70" i="9"/>
  <c r="K178" i="9"/>
  <c r="O227" i="9"/>
  <c r="E235" i="9"/>
  <c r="O74" i="9"/>
  <c r="F197" i="9"/>
  <c r="K273" i="9"/>
  <c r="E231" i="9"/>
  <c r="L148" i="9"/>
  <c r="N45" i="9"/>
  <c r="C103" i="9"/>
  <c r="N143" i="9"/>
  <c r="F50" i="9"/>
  <c r="K71" i="9"/>
  <c r="K263" i="9"/>
  <c r="K180" i="9"/>
  <c r="O56" i="3"/>
  <c r="E251" i="9"/>
  <c r="C71" i="9"/>
  <c r="K124" i="9"/>
  <c r="I100" i="9"/>
  <c r="L180" i="9"/>
  <c r="G44" i="3"/>
  <c r="H277" i="9"/>
  <c r="K115" i="9"/>
  <c r="K120" i="9"/>
  <c r="F278" i="9"/>
  <c r="K63" i="9"/>
  <c r="I84" i="9"/>
  <c r="L107" i="9"/>
  <c r="E146" i="9"/>
  <c r="N264" i="9"/>
  <c r="K47" i="9"/>
  <c r="F49" i="9"/>
  <c r="C80" i="9"/>
  <c r="F239" i="9"/>
  <c r="F114" i="9"/>
  <c r="C146" i="9"/>
  <c r="N31" i="9"/>
  <c r="N156" i="9"/>
  <c r="L123" i="9"/>
  <c r="H265" i="9"/>
  <c r="O270" i="9"/>
  <c r="L181" i="9"/>
  <c r="H33" i="9"/>
  <c r="C161" i="9"/>
  <c r="F23" i="9"/>
  <c r="I128" i="9"/>
  <c r="F69" i="9"/>
  <c r="L39" i="9"/>
  <c r="L230" i="9"/>
  <c r="E271" i="9"/>
  <c r="H230" i="9"/>
  <c r="H153" i="9"/>
  <c r="I116" i="9"/>
  <c r="H182" i="9"/>
  <c r="F242" i="9"/>
  <c r="L157" i="9"/>
  <c r="L100" i="9"/>
  <c r="F199" i="9"/>
  <c r="I49" i="9"/>
  <c r="K266" i="9"/>
  <c r="L160" i="9"/>
  <c r="H146" i="9"/>
  <c r="O215" i="9"/>
  <c r="N73" i="9"/>
  <c r="H186" i="9"/>
  <c r="F76" i="9"/>
  <c r="H46" i="9"/>
  <c r="F261" i="9"/>
  <c r="C113" i="9"/>
  <c r="N65" i="9"/>
  <c r="E23" i="9"/>
  <c r="H104" i="9"/>
  <c r="E87" i="9"/>
  <c r="H269" i="9"/>
  <c r="O149" i="9"/>
  <c r="I120" i="9"/>
  <c r="I122" i="9"/>
  <c r="I254" i="9"/>
  <c r="E80" i="9"/>
  <c r="L182" i="9"/>
  <c r="H203" i="9"/>
  <c r="L78" i="9"/>
  <c r="H109" i="9"/>
  <c r="I26" i="9"/>
  <c r="E197" i="9"/>
  <c r="E71" i="9"/>
  <c r="H62" i="9"/>
  <c r="I153" i="9"/>
  <c r="I65" i="9"/>
  <c r="N115" i="9"/>
  <c r="L191" i="9"/>
  <c r="K259" i="9"/>
  <c r="K77" i="9"/>
  <c r="H266" i="9"/>
  <c r="F64" i="9"/>
  <c r="O187" i="9"/>
  <c r="N81" i="9"/>
  <c r="H179" i="9"/>
  <c r="L203" i="9"/>
  <c r="H191" i="9"/>
  <c r="O52" i="9"/>
  <c r="O184" i="9"/>
  <c r="H188" i="9"/>
  <c r="L115" i="9"/>
  <c r="F113" i="9"/>
  <c r="O22" i="9"/>
  <c r="K86" i="9"/>
  <c r="K204" i="9"/>
  <c r="E204" i="9"/>
  <c r="N160" i="9"/>
  <c r="F198" i="9"/>
  <c r="O195" i="9"/>
  <c r="L37" i="9"/>
  <c r="E26" i="9"/>
  <c r="K255" i="9"/>
  <c r="L49" i="9"/>
  <c r="O240" i="9"/>
  <c r="N106" i="9"/>
  <c r="K141" i="9"/>
  <c r="I221" i="9"/>
  <c r="F24" i="9"/>
  <c r="H185" i="9"/>
  <c r="L137" i="9"/>
  <c r="I50" i="9"/>
  <c r="I196" i="9"/>
  <c r="N201" i="9"/>
  <c r="E136" i="9"/>
  <c r="F123" i="9"/>
  <c r="C86" i="9"/>
  <c r="O214" i="9"/>
  <c r="K187" i="9"/>
  <c r="H126" i="9"/>
  <c r="F200" i="9"/>
  <c r="O181" i="9"/>
  <c r="I144" i="9"/>
  <c r="O31" i="9"/>
  <c r="O44" i="3"/>
  <c r="K21" i="3"/>
  <c r="H35" i="9"/>
  <c r="K67" i="3"/>
  <c r="C85" i="9"/>
  <c r="O160" i="9"/>
  <c r="K23" i="5"/>
  <c r="H280" i="9"/>
  <c r="H275" i="9"/>
  <c r="L119" i="9"/>
  <c r="H115" i="9"/>
  <c r="E279" i="9"/>
  <c r="L72" i="9"/>
  <c r="O162" i="9"/>
  <c r="N271" i="9"/>
  <c r="L183" i="9"/>
  <c r="H120" i="9"/>
  <c r="M23" i="5" l="1"/>
  <c r="N23" i="5"/>
  <c r="L23" i="5"/>
  <c r="M85" i="9"/>
  <c r="J85" i="9"/>
  <c r="D85" i="9"/>
  <c r="G85" i="9"/>
  <c r="N67" i="3"/>
  <c r="M67" i="3"/>
  <c r="L67" i="3"/>
  <c r="N21" i="3"/>
  <c r="L21" i="3"/>
  <c r="M21" i="3"/>
  <c r="R44" i="3"/>
  <c r="P44" i="3"/>
  <c r="Q44" i="3"/>
  <c r="J86" i="9"/>
  <c r="G86" i="9"/>
  <c r="D86" i="9"/>
  <c r="M86" i="9"/>
  <c r="O54" i="9"/>
  <c r="N54" i="9" s="1"/>
  <c r="M16" i="9" s="1"/>
  <c r="G113" i="9"/>
  <c r="D113" i="9"/>
  <c r="M113" i="9"/>
  <c r="J113" i="9"/>
  <c r="G161" i="9"/>
  <c r="D161" i="9"/>
  <c r="J161" i="9"/>
  <c r="M161" i="9"/>
  <c r="D146" i="9"/>
  <c r="M146" i="9"/>
  <c r="J146" i="9"/>
  <c r="G146" i="9"/>
  <c r="D80" i="9"/>
  <c r="G80" i="9"/>
  <c r="M80" i="9"/>
  <c r="J80" i="9"/>
  <c r="H44" i="3"/>
  <c r="I44" i="3"/>
  <c r="J44" i="3"/>
  <c r="J71" i="9"/>
  <c r="M71" i="9"/>
  <c r="G71" i="9"/>
  <c r="D71" i="9"/>
  <c r="R56" i="3"/>
  <c r="Q56" i="3"/>
  <c r="P56" i="3"/>
  <c r="J103" i="9"/>
  <c r="G103" i="9"/>
  <c r="D103" i="9"/>
  <c r="M103" i="9"/>
  <c r="Q69" i="3"/>
  <c r="P69" i="3"/>
  <c r="R69" i="3"/>
  <c r="L19" i="5"/>
  <c r="N19" i="5"/>
  <c r="M19" i="5"/>
  <c r="I75" i="3"/>
  <c r="H75" i="3"/>
  <c r="J75" i="3"/>
  <c r="M107" i="9"/>
  <c r="G107" i="9"/>
  <c r="D107" i="9"/>
  <c r="J107" i="9"/>
  <c r="D277" i="9"/>
  <c r="M277" i="9"/>
  <c r="G277" i="9"/>
  <c r="J277" i="9"/>
  <c r="G176" i="9"/>
  <c r="M176" i="9"/>
  <c r="J176" i="9"/>
  <c r="D176" i="9"/>
  <c r="G230" i="9"/>
  <c r="J230" i="9"/>
  <c r="D230" i="9"/>
  <c r="M230" i="9"/>
  <c r="G32" i="9"/>
  <c r="D32" i="9"/>
  <c r="J32" i="9"/>
  <c r="M32" i="9"/>
  <c r="D46" i="9"/>
  <c r="G46" i="9"/>
  <c r="J46" i="9"/>
  <c r="M46" i="9"/>
  <c r="J32" i="3"/>
  <c r="H32" i="3"/>
  <c r="I32" i="3"/>
  <c r="M25" i="5"/>
  <c r="L25" i="5"/>
  <c r="N25" i="5"/>
  <c r="J111" i="9"/>
  <c r="M111" i="9"/>
  <c r="G111" i="9"/>
  <c r="D111" i="9"/>
  <c r="D99" i="9"/>
  <c r="J99" i="9"/>
  <c r="G99" i="9"/>
  <c r="M99" i="9"/>
  <c r="N14" i="5"/>
  <c r="L14" i="5"/>
  <c r="M14" i="5"/>
  <c r="M78" i="9"/>
  <c r="D78" i="9"/>
  <c r="G78" i="9"/>
  <c r="J78" i="9"/>
  <c r="L12" i="3"/>
  <c r="N12" i="3"/>
  <c r="M12" i="3"/>
  <c r="M13" i="5"/>
  <c r="N13" i="5"/>
  <c r="L13" i="5"/>
  <c r="R47" i="3"/>
  <c r="P47" i="3"/>
  <c r="Q47" i="3"/>
  <c r="F206" i="9"/>
  <c r="E206" i="9" s="1"/>
  <c r="D8" i="9" s="1"/>
  <c r="D184" i="9"/>
  <c r="J184" i="9"/>
  <c r="M184" i="9"/>
  <c r="G184" i="9"/>
  <c r="D63" i="9"/>
  <c r="G63" i="9"/>
  <c r="M63" i="9"/>
  <c r="J63" i="9"/>
  <c r="L23" i="3"/>
  <c r="M23" i="3"/>
  <c r="N23" i="3"/>
  <c r="L34" i="3"/>
  <c r="N34" i="3"/>
  <c r="M34" i="3"/>
  <c r="J156" i="9"/>
  <c r="G156" i="9"/>
  <c r="D156" i="9"/>
  <c r="M156" i="9"/>
  <c r="D201" i="9"/>
  <c r="M201" i="9"/>
  <c r="G201" i="9"/>
  <c r="J201" i="9"/>
  <c r="D52" i="9"/>
  <c r="G52" i="9"/>
  <c r="J52" i="9"/>
  <c r="M52" i="9"/>
  <c r="D108" i="9"/>
  <c r="G108" i="9"/>
  <c r="J108" i="9"/>
  <c r="M108" i="9"/>
  <c r="O206" i="9"/>
  <c r="N206" i="9" s="1"/>
  <c r="M8" i="9" s="1"/>
  <c r="N71" i="3"/>
  <c r="L71" i="3"/>
  <c r="M71" i="3"/>
  <c r="G258" i="9"/>
  <c r="J258" i="9"/>
  <c r="D258" i="9"/>
  <c r="M258" i="9"/>
  <c r="L49" i="3"/>
  <c r="M49" i="3"/>
  <c r="N49" i="3"/>
  <c r="F130" i="9"/>
  <c r="E130" i="9" s="1"/>
  <c r="D6" i="9" s="1"/>
  <c r="J33" i="9"/>
  <c r="G33" i="9"/>
  <c r="D33" i="9"/>
  <c r="M33" i="9"/>
  <c r="J240" i="9"/>
  <c r="D240" i="9"/>
  <c r="G240" i="9"/>
  <c r="M240" i="9"/>
  <c r="D235" i="9"/>
  <c r="G235" i="9"/>
  <c r="M235" i="9"/>
  <c r="J235" i="9"/>
  <c r="D234" i="9"/>
  <c r="J234" i="9"/>
  <c r="G234" i="9"/>
  <c r="M234" i="9"/>
  <c r="P65" i="3"/>
  <c r="R65" i="3"/>
  <c r="Q65" i="3"/>
  <c r="M24" i="9"/>
  <c r="G24" i="9"/>
  <c r="J24" i="9"/>
  <c r="D24" i="9"/>
  <c r="J262" i="9"/>
  <c r="D262" i="9"/>
  <c r="M262" i="9"/>
  <c r="G262" i="9"/>
  <c r="Q74" i="3"/>
  <c r="R74" i="3"/>
  <c r="P74" i="3"/>
  <c r="H42" i="3"/>
  <c r="J42" i="3"/>
  <c r="I42" i="3"/>
  <c r="M69" i="9"/>
  <c r="D69" i="9"/>
  <c r="G69" i="9"/>
  <c r="J69" i="9"/>
  <c r="J84" i="9"/>
  <c r="D84" i="9"/>
  <c r="G84" i="9"/>
  <c r="M84" i="9"/>
  <c r="M40" i="3"/>
  <c r="L40" i="3"/>
  <c r="N40" i="3"/>
  <c r="J69" i="3"/>
  <c r="I69" i="3"/>
  <c r="H69" i="3"/>
  <c r="I206" i="9"/>
  <c r="H206" i="9" s="1"/>
  <c r="G8" i="9" s="1"/>
  <c r="H72" i="3"/>
  <c r="J72" i="3"/>
  <c r="I72" i="3"/>
  <c r="G60" i="9"/>
  <c r="J60" i="9"/>
  <c r="D60" i="9"/>
  <c r="C92" i="9"/>
  <c r="M60" i="9"/>
  <c r="M28" i="9"/>
  <c r="D28" i="9"/>
  <c r="J28" i="9"/>
  <c r="G28" i="9"/>
  <c r="G159" i="9"/>
  <c r="D159" i="9"/>
  <c r="M159" i="9"/>
  <c r="J159" i="9"/>
  <c r="D153" i="9"/>
  <c r="M153" i="9"/>
  <c r="J153" i="9"/>
  <c r="G153" i="9"/>
  <c r="Q49" i="3"/>
  <c r="P49" i="3"/>
  <c r="R49" i="3"/>
  <c r="C244" i="9"/>
  <c r="D212" i="9"/>
  <c r="J212" i="9"/>
  <c r="M212" i="9"/>
  <c r="G212" i="9"/>
  <c r="J222" i="9"/>
  <c r="D222" i="9"/>
  <c r="M222" i="9"/>
  <c r="G222" i="9"/>
  <c r="M232" i="9"/>
  <c r="J232" i="9"/>
  <c r="G232" i="9"/>
  <c r="D232" i="9"/>
  <c r="M278" i="9"/>
  <c r="J278" i="9"/>
  <c r="D278" i="9"/>
  <c r="G278" i="9"/>
  <c r="L18" i="3"/>
  <c r="M18" i="3"/>
  <c r="N18" i="3"/>
  <c r="O282" i="9"/>
  <c r="N282" i="9" s="1"/>
  <c r="M14" i="9" s="1"/>
  <c r="L16" i="3"/>
  <c r="N16" i="3"/>
  <c r="M16" i="3"/>
  <c r="R75" i="3"/>
  <c r="Q75" i="3"/>
  <c r="P75" i="3"/>
  <c r="N8" i="3"/>
  <c r="L8" i="3"/>
  <c r="M8" i="3"/>
  <c r="D178" i="9"/>
  <c r="G178" i="9"/>
  <c r="J178" i="9"/>
  <c r="M178" i="9"/>
  <c r="P68" i="3"/>
  <c r="Q68" i="3"/>
  <c r="R68" i="3"/>
  <c r="J252" i="9"/>
  <c r="D252" i="9"/>
  <c r="M252" i="9"/>
  <c r="G252" i="9"/>
  <c r="D50" i="9"/>
  <c r="M50" i="9"/>
  <c r="J50" i="9"/>
  <c r="G50" i="9"/>
  <c r="M70" i="9"/>
  <c r="G70" i="9"/>
  <c r="J70" i="9"/>
  <c r="D70" i="9"/>
  <c r="M89" i="9"/>
  <c r="D89" i="9"/>
  <c r="J89" i="9"/>
  <c r="G89" i="9"/>
  <c r="N6" i="3"/>
  <c r="M6" i="3"/>
  <c r="L6" i="3"/>
  <c r="P33" i="3"/>
  <c r="R33" i="3"/>
  <c r="Q33" i="3"/>
  <c r="J61" i="3"/>
  <c r="I61" i="3"/>
  <c r="H61" i="3"/>
  <c r="D141" i="9"/>
  <c r="M141" i="9"/>
  <c r="G141" i="9"/>
  <c r="J141" i="9"/>
  <c r="G44" i="9"/>
  <c r="D44" i="9"/>
  <c r="J44" i="9"/>
  <c r="M44" i="9"/>
  <c r="J174" i="9"/>
  <c r="C206" i="9"/>
  <c r="G174" i="9"/>
  <c r="D174" i="9"/>
  <c r="M174" i="9"/>
  <c r="M259" i="9"/>
  <c r="G259" i="9"/>
  <c r="D259" i="9"/>
  <c r="J259" i="9"/>
  <c r="G162" i="9"/>
  <c r="D162" i="9"/>
  <c r="M162" i="9"/>
  <c r="J162" i="9"/>
  <c r="D47" i="9"/>
  <c r="J47" i="9"/>
  <c r="M47" i="9"/>
  <c r="G47" i="9"/>
  <c r="Q70" i="3"/>
  <c r="R70" i="3"/>
  <c r="P70" i="3"/>
  <c r="M196" i="9"/>
  <c r="D196" i="9"/>
  <c r="J196" i="9"/>
  <c r="G196" i="9"/>
  <c r="J226" i="9"/>
  <c r="D226" i="9"/>
  <c r="G226" i="9"/>
  <c r="M226" i="9"/>
  <c r="H46" i="3"/>
  <c r="I46" i="3"/>
  <c r="J46" i="3"/>
  <c r="M51" i="9"/>
  <c r="J51" i="9"/>
  <c r="G51" i="9"/>
  <c r="D51" i="9"/>
  <c r="L22" i="5"/>
  <c r="N22" i="5"/>
  <c r="M22" i="5"/>
  <c r="G121" i="9"/>
  <c r="J121" i="9"/>
  <c r="D121" i="9"/>
  <c r="M121" i="9"/>
  <c r="M138" i="9"/>
  <c r="J138" i="9"/>
  <c r="D138" i="9"/>
  <c r="G138" i="9"/>
  <c r="D61" i="9"/>
  <c r="J61" i="9"/>
  <c r="G61" i="9"/>
  <c r="M61" i="9"/>
  <c r="L47" i="3"/>
  <c r="M47" i="3"/>
  <c r="N47" i="3"/>
  <c r="H36" i="3"/>
  <c r="I36" i="3"/>
  <c r="J36" i="3"/>
  <c r="J59" i="3"/>
  <c r="I59" i="3"/>
  <c r="H59" i="3"/>
  <c r="J151" i="9"/>
  <c r="M151" i="9"/>
  <c r="D151" i="9"/>
  <c r="G151" i="9"/>
  <c r="J31" i="3"/>
  <c r="H31" i="3"/>
  <c r="I31" i="3"/>
  <c r="M190" i="9"/>
  <c r="G190" i="9"/>
  <c r="D190" i="9"/>
  <c r="J190" i="9"/>
  <c r="Q34" i="3"/>
  <c r="P34" i="3"/>
  <c r="R34" i="3"/>
  <c r="N63" i="3"/>
  <c r="M63" i="3"/>
  <c r="L63" i="3"/>
  <c r="J127" i="9"/>
  <c r="G127" i="9"/>
  <c r="D127" i="9"/>
  <c r="M127" i="9"/>
  <c r="M270" i="9"/>
  <c r="D270" i="9"/>
  <c r="G270" i="9"/>
  <c r="J270" i="9"/>
  <c r="D213" i="9"/>
  <c r="G213" i="9"/>
  <c r="M213" i="9"/>
  <c r="J213" i="9"/>
  <c r="M149" i="9"/>
  <c r="D149" i="9"/>
  <c r="J149" i="9"/>
  <c r="G149" i="9"/>
  <c r="H65" i="3"/>
  <c r="I65" i="3"/>
  <c r="J65" i="3"/>
  <c r="J30" i="9"/>
  <c r="M30" i="9"/>
  <c r="G30" i="9"/>
  <c r="D30" i="9"/>
  <c r="Q64" i="3"/>
  <c r="P64" i="3"/>
  <c r="R64" i="3"/>
  <c r="M25" i="3"/>
  <c r="L25" i="3"/>
  <c r="N25" i="3"/>
  <c r="L22" i="3"/>
  <c r="N22" i="3"/>
  <c r="M22" i="3"/>
  <c r="D68" i="9"/>
  <c r="M68" i="9"/>
  <c r="G68" i="9"/>
  <c r="J68" i="9"/>
  <c r="G150" i="9"/>
  <c r="M150" i="9"/>
  <c r="J150" i="9"/>
  <c r="D150" i="9"/>
  <c r="L54" i="9"/>
  <c r="K54" i="9" s="1"/>
  <c r="J16" i="9" s="1"/>
  <c r="J114" i="9"/>
  <c r="D114" i="9"/>
  <c r="G114" i="9"/>
  <c r="M114" i="9"/>
  <c r="J203" i="9"/>
  <c r="M203" i="9"/>
  <c r="G203" i="9"/>
  <c r="D203" i="9"/>
  <c r="G142" i="9"/>
  <c r="D142" i="9"/>
  <c r="M142" i="9"/>
  <c r="J142" i="9"/>
  <c r="N9" i="3"/>
  <c r="L9" i="3"/>
  <c r="M9" i="3"/>
  <c r="M236" i="9"/>
  <c r="J236" i="9"/>
  <c r="D236" i="9"/>
  <c r="G236" i="9"/>
  <c r="F282" i="9"/>
  <c r="E282" i="9" s="1"/>
  <c r="D14" i="9" s="1"/>
  <c r="M87" i="9"/>
  <c r="D87" i="9"/>
  <c r="G87" i="9"/>
  <c r="J87" i="9"/>
  <c r="D48" i="9"/>
  <c r="J48" i="9"/>
  <c r="G48" i="9"/>
  <c r="M48" i="9"/>
  <c r="M27" i="9"/>
  <c r="G27" i="9"/>
  <c r="J27" i="9"/>
  <c r="D27" i="9"/>
  <c r="J140" i="9"/>
  <c r="G140" i="9"/>
  <c r="M140" i="9"/>
  <c r="D140" i="9"/>
  <c r="M20" i="5"/>
  <c r="N20" i="5"/>
  <c r="L20" i="5"/>
  <c r="M115" i="9"/>
  <c r="J115" i="9"/>
  <c r="G115" i="9"/>
  <c r="D115" i="9"/>
  <c r="P71" i="3"/>
  <c r="R71" i="3"/>
  <c r="Q71" i="3"/>
  <c r="N57" i="3"/>
  <c r="L57" i="3"/>
  <c r="M57" i="3"/>
  <c r="M7" i="3"/>
  <c r="L7" i="3"/>
  <c r="N7" i="3"/>
  <c r="P41" i="3"/>
  <c r="R41" i="3"/>
  <c r="Q41" i="3"/>
  <c r="L60" i="3"/>
  <c r="M60" i="3"/>
  <c r="N60" i="3"/>
  <c r="L11" i="3"/>
  <c r="N11" i="3"/>
  <c r="M11" i="3"/>
  <c r="L7" i="5"/>
  <c r="M7" i="5"/>
  <c r="N7" i="5"/>
  <c r="J66" i="9"/>
  <c r="D66" i="9"/>
  <c r="M66" i="9"/>
  <c r="G66" i="9"/>
  <c r="G83" i="9"/>
  <c r="D83" i="9"/>
  <c r="J83" i="9"/>
  <c r="M83" i="9"/>
  <c r="M46" i="3"/>
  <c r="L46" i="3"/>
  <c r="N46" i="3"/>
  <c r="I73" i="3"/>
  <c r="H73" i="3"/>
  <c r="J73" i="3"/>
  <c r="G280" i="9"/>
  <c r="M280" i="9"/>
  <c r="D280" i="9"/>
  <c r="J280" i="9"/>
  <c r="H50" i="3"/>
  <c r="J50" i="3"/>
  <c r="I50" i="3"/>
  <c r="L58" i="3"/>
  <c r="M58" i="3"/>
  <c r="N58" i="3"/>
  <c r="M145" i="9"/>
  <c r="J145" i="9"/>
  <c r="G145" i="9"/>
  <c r="D145" i="9"/>
  <c r="D160" i="9"/>
  <c r="J160" i="9"/>
  <c r="M160" i="9"/>
  <c r="G160" i="9"/>
  <c r="G109" i="9"/>
  <c r="M109" i="9"/>
  <c r="J109" i="9"/>
  <c r="D109" i="9"/>
  <c r="D31" i="9"/>
  <c r="J31" i="9"/>
  <c r="G31" i="9"/>
  <c r="M31" i="9"/>
  <c r="J154" i="9"/>
  <c r="D154" i="9"/>
  <c r="M154" i="9"/>
  <c r="G154" i="9"/>
  <c r="I41" i="3"/>
  <c r="H41" i="3"/>
  <c r="J41" i="3"/>
  <c r="M183" i="9"/>
  <c r="J183" i="9"/>
  <c r="G183" i="9"/>
  <c r="D183" i="9"/>
  <c r="I54" i="9"/>
  <c r="H54" i="9" s="1"/>
  <c r="G16" i="9" s="1"/>
  <c r="D82" i="9"/>
  <c r="M82" i="9"/>
  <c r="J82" i="9"/>
  <c r="G82" i="9"/>
  <c r="D102" i="9"/>
  <c r="G102" i="9"/>
  <c r="J102" i="9"/>
  <c r="M102" i="9"/>
  <c r="P42" i="3"/>
  <c r="R42" i="3"/>
  <c r="Q42" i="3"/>
  <c r="L36" i="3"/>
  <c r="M36" i="3"/>
  <c r="N36" i="3"/>
  <c r="J106" i="9"/>
  <c r="M106" i="9"/>
  <c r="D106" i="9"/>
  <c r="G106" i="9"/>
  <c r="G202" i="9"/>
  <c r="J202" i="9"/>
  <c r="M202" i="9"/>
  <c r="D202" i="9"/>
  <c r="R58" i="3"/>
  <c r="Q58" i="3"/>
  <c r="P58" i="3"/>
  <c r="J38" i="3"/>
  <c r="H38" i="3"/>
  <c r="I38" i="3"/>
  <c r="D64" i="9"/>
  <c r="M64" i="9"/>
  <c r="J64" i="9"/>
  <c r="G64" i="9"/>
  <c r="M14" i="3"/>
  <c r="L14" i="3"/>
  <c r="N14" i="3"/>
  <c r="D254" i="9"/>
  <c r="J254" i="9"/>
  <c r="G254" i="9"/>
  <c r="M254" i="9"/>
  <c r="M16" i="5"/>
  <c r="L16" i="5"/>
  <c r="N16" i="5"/>
  <c r="J157" i="9"/>
  <c r="G157" i="9"/>
  <c r="M157" i="9"/>
  <c r="D157" i="9"/>
  <c r="L38" i="3"/>
  <c r="M38" i="3"/>
  <c r="N38" i="3"/>
  <c r="C54" i="9"/>
  <c r="D22" i="9"/>
  <c r="G22" i="9"/>
  <c r="M22" i="9"/>
  <c r="J22" i="9"/>
  <c r="H40" i="3"/>
  <c r="I40" i="3"/>
  <c r="J40" i="3"/>
  <c r="G38" i="9"/>
  <c r="D38" i="9"/>
  <c r="M38" i="9"/>
  <c r="J38" i="9"/>
  <c r="H60" i="3"/>
  <c r="I60" i="3"/>
  <c r="J60" i="3"/>
  <c r="I282" i="9"/>
  <c r="H282" i="9" s="1"/>
  <c r="G14" i="9" s="1"/>
  <c r="M105" i="9"/>
  <c r="J105" i="9"/>
  <c r="G105" i="9"/>
  <c r="D105" i="9"/>
  <c r="D179" i="9"/>
  <c r="G179" i="9"/>
  <c r="J179" i="9"/>
  <c r="M179" i="9"/>
  <c r="D35" i="9"/>
  <c r="M35" i="9"/>
  <c r="J35" i="9"/>
  <c r="G35" i="9"/>
  <c r="D193" i="9"/>
  <c r="G193" i="9"/>
  <c r="J193" i="9"/>
  <c r="M193" i="9"/>
  <c r="Q67" i="3"/>
  <c r="R67" i="3"/>
  <c r="P67" i="3"/>
  <c r="M43" i="9"/>
  <c r="J43" i="9"/>
  <c r="G43" i="9"/>
  <c r="D43" i="9"/>
  <c r="M73" i="3"/>
  <c r="L73" i="3"/>
  <c r="N73" i="3"/>
  <c r="O244" i="9"/>
  <c r="N244" i="9" s="1"/>
  <c r="M10" i="9" s="1"/>
  <c r="G117" i="9"/>
  <c r="D117" i="9"/>
  <c r="J117" i="9"/>
  <c r="M117" i="9"/>
  <c r="M215" i="9"/>
  <c r="J215" i="9"/>
  <c r="G215" i="9"/>
  <c r="D215" i="9"/>
  <c r="Q63" i="3"/>
  <c r="R63" i="3"/>
  <c r="P63" i="3"/>
  <c r="D118" i="9"/>
  <c r="M118" i="9"/>
  <c r="J118" i="9"/>
  <c r="G118" i="9"/>
  <c r="J49" i="9"/>
  <c r="M49" i="9"/>
  <c r="G49" i="9"/>
  <c r="D49" i="9"/>
  <c r="P32" i="3"/>
  <c r="R32" i="3"/>
  <c r="Q32" i="3"/>
  <c r="M98" i="9"/>
  <c r="C130" i="9"/>
  <c r="J98" i="9"/>
  <c r="G98" i="9"/>
  <c r="D98" i="9"/>
  <c r="D25" i="9"/>
  <c r="J25" i="9"/>
  <c r="G25" i="9"/>
  <c r="M25" i="9"/>
  <c r="G126" i="9"/>
  <c r="M126" i="9"/>
  <c r="J126" i="9"/>
  <c r="D126" i="9"/>
  <c r="M42" i="3"/>
  <c r="L42" i="3"/>
  <c r="N42" i="3"/>
  <c r="M265" i="9"/>
  <c r="J265" i="9"/>
  <c r="G265" i="9"/>
  <c r="D265" i="9"/>
  <c r="J224" i="9"/>
  <c r="D224" i="9"/>
  <c r="G224" i="9"/>
  <c r="M224" i="9"/>
  <c r="N44" i="3"/>
  <c r="M44" i="3"/>
  <c r="L44" i="3"/>
  <c r="R50" i="3"/>
  <c r="Q50" i="3"/>
  <c r="P50" i="3"/>
  <c r="G266" i="9"/>
  <c r="M266" i="9"/>
  <c r="D266" i="9"/>
  <c r="J266" i="9"/>
  <c r="P72" i="3"/>
  <c r="Q72" i="3"/>
  <c r="R72" i="3"/>
  <c r="J39" i="3"/>
  <c r="H39" i="3"/>
  <c r="I39" i="3"/>
  <c r="N50" i="3"/>
  <c r="M50" i="3"/>
  <c r="L50" i="3"/>
  <c r="I92" i="9"/>
  <c r="H92" i="9" s="1"/>
  <c r="G4" i="9" s="1"/>
  <c r="N64" i="3"/>
  <c r="M64" i="3"/>
  <c r="L64" i="3"/>
  <c r="M100" i="9"/>
  <c r="J100" i="9"/>
  <c r="G100" i="9"/>
  <c r="D100" i="9"/>
  <c r="L17" i="3"/>
  <c r="N17" i="3"/>
  <c r="M17" i="3"/>
  <c r="J45" i="9"/>
  <c r="D45" i="9"/>
  <c r="M45" i="9"/>
  <c r="G45" i="9"/>
  <c r="L33" i="3"/>
  <c r="M33" i="3"/>
  <c r="N33" i="3"/>
  <c r="J198" i="9"/>
  <c r="M198" i="9"/>
  <c r="G198" i="9"/>
  <c r="D198" i="9"/>
  <c r="Q40" i="3"/>
  <c r="R40" i="3"/>
  <c r="P40" i="3"/>
  <c r="N65" i="3"/>
  <c r="L65" i="3"/>
  <c r="M65" i="3"/>
  <c r="D73" i="9"/>
  <c r="J73" i="9"/>
  <c r="M73" i="9"/>
  <c r="G73" i="9"/>
  <c r="J256" i="9"/>
  <c r="D256" i="9"/>
  <c r="G256" i="9"/>
  <c r="M256" i="9"/>
  <c r="G233" i="9"/>
  <c r="D233" i="9"/>
  <c r="M233" i="9"/>
  <c r="J233" i="9"/>
  <c r="I68" i="3"/>
  <c r="H68" i="3"/>
  <c r="J68" i="3"/>
  <c r="Q73" i="3"/>
  <c r="P73" i="3"/>
  <c r="R73" i="3"/>
  <c r="J77" i="9"/>
  <c r="D77" i="9"/>
  <c r="G77" i="9"/>
  <c r="M77" i="9"/>
  <c r="D191" i="9"/>
  <c r="J191" i="9"/>
  <c r="G191" i="9"/>
  <c r="M191" i="9"/>
  <c r="J148" i="9"/>
  <c r="G148" i="9"/>
  <c r="M148" i="9"/>
  <c r="D148" i="9"/>
  <c r="J180" i="9"/>
  <c r="D180" i="9"/>
  <c r="M180" i="9"/>
  <c r="G180" i="9"/>
  <c r="J260" i="9"/>
  <c r="D260" i="9"/>
  <c r="M260" i="9"/>
  <c r="G260" i="9"/>
  <c r="M200" i="9"/>
  <c r="D200" i="9"/>
  <c r="G200" i="9"/>
  <c r="J200" i="9"/>
  <c r="J39" i="9"/>
  <c r="M39" i="9"/>
  <c r="D39" i="9"/>
  <c r="G39" i="9"/>
  <c r="H64" i="3"/>
  <c r="J64" i="3"/>
  <c r="I64" i="3"/>
  <c r="L61" i="3"/>
  <c r="M61" i="3"/>
  <c r="N61" i="3"/>
  <c r="D263" i="9"/>
  <c r="J263" i="9"/>
  <c r="G263" i="9"/>
  <c r="M263" i="9"/>
  <c r="N10" i="3"/>
  <c r="M10" i="3"/>
  <c r="L10" i="3"/>
  <c r="O92" i="9"/>
  <c r="N92" i="9" s="1"/>
  <c r="M4" i="9" s="1"/>
  <c r="J231" i="9"/>
  <c r="D231" i="9"/>
  <c r="M231" i="9"/>
  <c r="G231" i="9"/>
  <c r="M119" i="9"/>
  <c r="G119" i="9"/>
  <c r="J119" i="9"/>
  <c r="D119" i="9"/>
  <c r="N6" i="5"/>
  <c r="M6" i="5"/>
  <c r="L6" i="5"/>
  <c r="J144" i="9"/>
  <c r="G144" i="9"/>
  <c r="D144" i="9"/>
  <c r="M144" i="9"/>
  <c r="J70" i="3"/>
  <c r="I70" i="3"/>
  <c r="H70" i="3"/>
  <c r="G188" i="9"/>
  <c r="M188" i="9"/>
  <c r="D188" i="9"/>
  <c r="J188" i="9"/>
  <c r="G164" i="9"/>
  <c r="J164" i="9"/>
  <c r="M164" i="9"/>
  <c r="D164" i="9"/>
  <c r="J81" i="9"/>
  <c r="M81" i="9"/>
  <c r="D81" i="9"/>
  <c r="G81" i="9"/>
  <c r="N68" i="3"/>
  <c r="L68" i="3"/>
  <c r="M68" i="3"/>
  <c r="N31" i="3"/>
  <c r="M31" i="3"/>
  <c r="L31" i="3"/>
  <c r="R48" i="3"/>
  <c r="Q48" i="3"/>
  <c r="P48" i="3"/>
  <c r="J199" i="9"/>
  <c r="D199" i="9"/>
  <c r="G199" i="9"/>
  <c r="M199" i="9"/>
  <c r="D139" i="9"/>
  <c r="G139" i="9"/>
  <c r="J139" i="9"/>
  <c r="M139" i="9"/>
  <c r="L17" i="5"/>
  <c r="M17" i="5"/>
  <c r="N17" i="5"/>
  <c r="M223" i="9"/>
  <c r="J223" i="9"/>
  <c r="D223" i="9"/>
  <c r="G223" i="9"/>
  <c r="L13" i="3"/>
  <c r="N13" i="3"/>
  <c r="M13" i="3"/>
  <c r="O168" i="9"/>
  <c r="N168" i="9" s="1"/>
  <c r="M12" i="9" s="1"/>
  <c r="I74" i="3"/>
  <c r="J74" i="3"/>
  <c r="H74" i="3"/>
  <c r="D253" i="9"/>
  <c r="J253" i="9"/>
  <c r="M253" i="9"/>
  <c r="G253" i="9"/>
  <c r="J41" i="9"/>
  <c r="M41" i="9"/>
  <c r="D41" i="9"/>
  <c r="G41" i="9"/>
  <c r="G124" i="9"/>
  <c r="D124" i="9"/>
  <c r="J124" i="9"/>
  <c r="M124" i="9"/>
  <c r="G237" i="9"/>
  <c r="D237" i="9"/>
  <c r="M237" i="9"/>
  <c r="J237" i="9"/>
  <c r="P46" i="3"/>
  <c r="R46" i="3"/>
  <c r="Q46" i="3"/>
  <c r="M24" i="5"/>
  <c r="N24" i="5"/>
  <c r="L24" i="5"/>
  <c r="G214" i="9"/>
  <c r="J214" i="9"/>
  <c r="D214" i="9"/>
  <c r="M214" i="9"/>
  <c r="N21" i="5"/>
  <c r="L21" i="5"/>
  <c r="M21" i="5"/>
  <c r="I130" i="9"/>
  <c r="H130" i="9" s="1"/>
  <c r="G6" i="9" s="1"/>
  <c r="L244" i="9"/>
  <c r="K244" i="9" s="1"/>
  <c r="J10" i="9" s="1"/>
  <c r="M20" i="3"/>
  <c r="N20" i="3"/>
  <c r="L20" i="3"/>
  <c r="L206" i="9"/>
  <c r="K206" i="9" s="1"/>
  <c r="J8" i="9" s="1"/>
  <c r="D241" i="9"/>
  <c r="J241" i="9"/>
  <c r="M241" i="9"/>
  <c r="G241" i="9"/>
  <c r="L130" i="9"/>
  <c r="K130" i="9" s="1"/>
  <c r="J6" i="9" s="1"/>
  <c r="G186" i="9"/>
  <c r="J186" i="9"/>
  <c r="M186" i="9"/>
  <c r="D186" i="9"/>
  <c r="P35" i="3"/>
  <c r="Q35" i="3"/>
  <c r="R35" i="3"/>
  <c r="L282" i="9"/>
  <c r="K282" i="9" s="1"/>
  <c r="J14" i="9" s="1"/>
  <c r="Q61" i="3"/>
  <c r="R61" i="3"/>
  <c r="P61" i="3"/>
  <c r="M275" i="9"/>
  <c r="D275" i="9"/>
  <c r="G275" i="9"/>
  <c r="J275" i="9"/>
  <c r="R45" i="3"/>
  <c r="P45" i="3"/>
  <c r="Q45" i="3"/>
  <c r="M45" i="3"/>
  <c r="N45" i="3"/>
  <c r="L45" i="3"/>
  <c r="M274" i="9"/>
  <c r="D274" i="9"/>
  <c r="G274" i="9"/>
  <c r="J274" i="9"/>
  <c r="G181" i="9"/>
  <c r="D181" i="9"/>
  <c r="J181" i="9"/>
  <c r="M181" i="9"/>
  <c r="D75" i="9"/>
  <c r="G75" i="9"/>
  <c r="J75" i="9"/>
  <c r="M75" i="9"/>
  <c r="F244" i="9"/>
  <c r="E244" i="9" s="1"/>
  <c r="D10" i="9" s="1"/>
  <c r="J72" i="9"/>
  <c r="M72" i="9"/>
  <c r="G72" i="9"/>
  <c r="D72" i="9"/>
  <c r="M35" i="3"/>
  <c r="L35" i="3"/>
  <c r="N35" i="3"/>
  <c r="H43" i="3"/>
  <c r="J43" i="3"/>
  <c r="I43" i="3"/>
  <c r="I67" i="3"/>
  <c r="J67" i="3"/>
  <c r="H67" i="3"/>
  <c r="D29" i="9"/>
  <c r="G29" i="9"/>
  <c r="M29" i="9"/>
  <c r="J29" i="9"/>
  <c r="G147" i="9"/>
  <c r="M147" i="9"/>
  <c r="J147" i="9"/>
  <c r="D147" i="9"/>
  <c r="H45" i="3"/>
  <c r="J45" i="3"/>
  <c r="I45" i="3"/>
  <c r="J255" i="9"/>
  <c r="D255" i="9"/>
  <c r="G255" i="9"/>
  <c r="M255" i="9"/>
  <c r="J33" i="3"/>
  <c r="H33" i="3"/>
  <c r="I33" i="3"/>
  <c r="G273" i="9"/>
  <c r="D273" i="9"/>
  <c r="M273" i="9"/>
  <c r="J273" i="9"/>
  <c r="M221" i="9"/>
  <c r="J221" i="9"/>
  <c r="G221" i="9"/>
  <c r="D221" i="9"/>
  <c r="D229" i="9"/>
  <c r="M229" i="9"/>
  <c r="G229" i="9"/>
  <c r="J229" i="9"/>
  <c r="L41" i="3"/>
  <c r="M41" i="3"/>
  <c r="N41" i="3"/>
  <c r="M66" i="3"/>
  <c r="L66" i="3"/>
  <c r="N66" i="3"/>
  <c r="M177" i="9"/>
  <c r="G177" i="9"/>
  <c r="D177" i="9"/>
  <c r="J177" i="9"/>
  <c r="R36" i="3"/>
  <c r="P36" i="3"/>
  <c r="Q36" i="3"/>
  <c r="M10" i="5"/>
  <c r="N10" i="5"/>
  <c r="L10" i="5"/>
  <c r="M24" i="3"/>
  <c r="N24" i="3"/>
  <c r="L24" i="3"/>
  <c r="M62" i="9"/>
  <c r="J62" i="9"/>
  <c r="G62" i="9"/>
  <c r="D62" i="9"/>
  <c r="J239" i="9"/>
  <c r="D239" i="9"/>
  <c r="M239" i="9"/>
  <c r="G239" i="9"/>
  <c r="F92" i="9"/>
  <c r="E92" i="9" s="1"/>
  <c r="D4" i="9" s="1"/>
  <c r="J165" i="9"/>
  <c r="G165" i="9"/>
  <c r="M165" i="9"/>
  <c r="D165" i="9"/>
  <c r="L15" i="3"/>
  <c r="N15" i="3"/>
  <c r="M15" i="3"/>
  <c r="N18" i="5"/>
  <c r="L18" i="5"/>
  <c r="M18" i="5"/>
  <c r="Q62" i="3"/>
  <c r="P62" i="3"/>
  <c r="R62" i="3"/>
  <c r="P37" i="3"/>
  <c r="Q37" i="3"/>
  <c r="R37" i="3"/>
  <c r="D90" i="9"/>
  <c r="M90" i="9"/>
  <c r="G90" i="9"/>
  <c r="J90" i="9"/>
  <c r="M136" i="9"/>
  <c r="J136" i="9"/>
  <c r="D136" i="9"/>
  <c r="G136" i="9"/>
  <c r="C168" i="9"/>
  <c r="P31" i="3"/>
  <c r="Q31" i="3"/>
  <c r="R31" i="3"/>
  <c r="D187" i="9"/>
  <c r="G187" i="9"/>
  <c r="J187" i="9"/>
  <c r="M187" i="9"/>
  <c r="R57" i="3"/>
  <c r="Q57" i="3"/>
  <c r="P57" i="3"/>
  <c r="I66" i="3"/>
  <c r="J66" i="3"/>
  <c r="H66" i="3"/>
  <c r="F168" i="9"/>
  <c r="E168" i="9" s="1"/>
  <c r="D12" i="9" s="1"/>
  <c r="J120" i="9"/>
  <c r="M120" i="9"/>
  <c r="D120" i="9"/>
  <c r="G120" i="9"/>
  <c r="J250" i="9"/>
  <c r="G250" i="9"/>
  <c r="C282" i="9"/>
  <c r="D250" i="9"/>
  <c r="M250" i="9"/>
  <c r="D182" i="9"/>
  <c r="G182" i="9"/>
  <c r="J182" i="9"/>
  <c r="M182" i="9"/>
  <c r="I58" i="3"/>
  <c r="H58" i="3"/>
  <c r="J58" i="3"/>
  <c r="G40" i="9"/>
  <c r="D40" i="9"/>
  <c r="M40" i="9"/>
  <c r="J40" i="9"/>
  <c r="H35" i="3"/>
  <c r="I35" i="3"/>
  <c r="J35" i="3"/>
  <c r="D104" i="9"/>
  <c r="M104" i="9"/>
  <c r="J104" i="9"/>
  <c r="G104" i="9"/>
  <c r="M269" i="9"/>
  <c r="G269" i="9"/>
  <c r="D269" i="9"/>
  <c r="J269" i="9"/>
  <c r="M75" i="3"/>
  <c r="N75" i="3"/>
  <c r="L75" i="3"/>
  <c r="D37" i="9"/>
  <c r="J37" i="9"/>
  <c r="G37" i="9"/>
  <c r="M37" i="9"/>
  <c r="D242" i="9"/>
  <c r="G242" i="9"/>
  <c r="M242" i="9"/>
  <c r="J242" i="9"/>
  <c r="G217" i="9"/>
  <c r="M217" i="9"/>
  <c r="D217" i="9"/>
  <c r="J217" i="9"/>
  <c r="D166" i="9"/>
  <c r="G166" i="9"/>
  <c r="M166" i="9"/>
  <c r="J166" i="9"/>
  <c r="L70" i="3"/>
  <c r="N70" i="3"/>
  <c r="M70" i="3"/>
  <c r="I49" i="3"/>
  <c r="J49" i="3"/>
  <c r="H49" i="3"/>
  <c r="L15" i="5"/>
  <c r="M15" i="5"/>
  <c r="N15" i="5"/>
  <c r="H71" i="3"/>
  <c r="J71" i="3"/>
  <c r="I71" i="3"/>
  <c r="H48" i="3"/>
  <c r="J48" i="3"/>
  <c r="I48" i="3"/>
  <c r="D137" i="9"/>
  <c r="M137" i="9"/>
  <c r="J137" i="9"/>
  <c r="G137" i="9"/>
  <c r="R66" i="3"/>
  <c r="P66" i="3"/>
  <c r="Q66" i="3"/>
  <c r="D225" i="9"/>
  <c r="G225" i="9"/>
  <c r="J225" i="9"/>
  <c r="M225" i="9"/>
  <c r="J76" i="9"/>
  <c r="D76" i="9"/>
  <c r="G76" i="9"/>
  <c r="M76" i="9"/>
  <c r="I34" i="3"/>
  <c r="J34" i="3"/>
  <c r="H34" i="3"/>
  <c r="G219" i="9"/>
  <c r="J219" i="9"/>
  <c r="D219" i="9"/>
  <c r="M219" i="9"/>
  <c r="I57" i="3"/>
  <c r="H57" i="3"/>
  <c r="J57" i="3"/>
  <c r="J122" i="9"/>
  <c r="D122" i="9"/>
  <c r="G122" i="9"/>
  <c r="M122" i="9"/>
  <c r="J37" i="3"/>
  <c r="I37" i="3"/>
  <c r="H37" i="3"/>
  <c r="O130" i="9"/>
  <c r="N130" i="9" s="1"/>
  <c r="M6" i="9" s="1"/>
  <c r="J56" i="3"/>
  <c r="I56" i="3"/>
  <c r="H56" i="3"/>
  <c r="R60" i="3"/>
  <c r="P60" i="3"/>
  <c r="Q60" i="3"/>
  <c r="M195" i="9"/>
  <c r="G195" i="9"/>
  <c r="J195" i="9"/>
  <c r="D195" i="9"/>
  <c r="R43" i="3"/>
  <c r="Q43" i="3"/>
  <c r="P43" i="3"/>
  <c r="M43" i="3"/>
  <c r="L43" i="3"/>
  <c r="N43" i="3"/>
  <c r="D185" i="9"/>
  <c r="J185" i="9"/>
  <c r="G185" i="9"/>
  <c r="M185" i="9"/>
  <c r="D251" i="9"/>
  <c r="J251" i="9"/>
  <c r="M251" i="9"/>
  <c r="G251" i="9"/>
  <c r="D227" i="9"/>
  <c r="J227" i="9"/>
  <c r="M227" i="9"/>
  <c r="G227" i="9"/>
  <c r="G112" i="9"/>
  <c r="D112" i="9"/>
  <c r="J112" i="9"/>
  <c r="M112" i="9"/>
  <c r="D36" i="9"/>
  <c r="M36" i="9"/>
  <c r="G36" i="9"/>
  <c r="J36" i="9"/>
  <c r="M72" i="3"/>
  <c r="L72" i="3"/>
  <c r="N72" i="3"/>
  <c r="M65" i="9"/>
  <c r="J65" i="9"/>
  <c r="G65" i="9"/>
  <c r="D65" i="9"/>
  <c r="J189" i="9"/>
  <c r="M189" i="9"/>
  <c r="G189" i="9"/>
  <c r="D189" i="9"/>
  <c r="P39" i="3"/>
  <c r="Q39" i="3"/>
  <c r="R39" i="3"/>
  <c r="J197" i="9"/>
  <c r="M197" i="9"/>
  <c r="G197" i="9"/>
  <c r="D197" i="9"/>
  <c r="I63" i="3"/>
  <c r="J63" i="3"/>
  <c r="H63" i="3"/>
  <c r="M264" i="9"/>
  <c r="G264" i="9"/>
  <c r="J264" i="9"/>
  <c r="D264" i="9"/>
  <c r="M26" i="9"/>
  <c r="J26" i="9"/>
  <c r="D26" i="9"/>
  <c r="G26" i="9"/>
  <c r="J152" i="9"/>
  <c r="G152" i="9"/>
  <c r="M152" i="9"/>
  <c r="D152" i="9"/>
  <c r="M37" i="3"/>
  <c r="N37" i="3"/>
  <c r="L37" i="3"/>
  <c r="N69" i="3"/>
  <c r="M69" i="3"/>
  <c r="L69" i="3"/>
  <c r="N19" i="3"/>
  <c r="M19" i="3"/>
  <c r="L19" i="3"/>
  <c r="D123" i="9"/>
  <c r="M123" i="9"/>
  <c r="J123" i="9"/>
  <c r="G123" i="9"/>
  <c r="D155" i="9"/>
  <c r="M155" i="9"/>
  <c r="G155" i="9"/>
  <c r="J155" i="9"/>
  <c r="I168" i="9"/>
  <c r="H168" i="9" s="1"/>
  <c r="G12" i="9" s="1"/>
  <c r="M279" i="9"/>
  <c r="D279" i="9"/>
  <c r="G279" i="9"/>
  <c r="J279" i="9"/>
  <c r="M39" i="3"/>
  <c r="N39" i="3"/>
  <c r="L39" i="3"/>
  <c r="L168" i="9"/>
  <c r="K168" i="9" s="1"/>
  <c r="J12" i="9" s="1"/>
  <c r="M272" i="9"/>
  <c r="D272" i="9"/>
  <c r="G272" i="9"/>
  <c r="J272" i="9"/>
  <c r="M257" i="9"/>
  <c r="J257" i="9"/>
  <c r="D257" i="9"/>
  <c r="G257" i="9"/>
  <c r="R38" i="3"/>
  <c r="P38" i="3"/>
  <c r="Q38" i="3"/>
  <c r="G158" i="9"/>
  <c r="M158" i="9"/>
  <c r="J158" i="9"/>
  <c r="D158" i="9"/>
  <c r="M59" i="3"/>
  <c r="N59" i="3"/>
  <c r="L59" i="3"/>
  <c r="L74" i="3"/>
  <c r="N74" i="3"/>
  <c r="M74" i="3"/>
  <c r="G175" i="9"/>
  <c r="J175" i="9"/>
  <c r="M175" i="9"/>
  <c r="D175" i="9"/>
  <c r="I62" i="3"/>
  <c r="J62" i="3"/>
  <c r="H62" i="3"/>
  <c r="Q59" i="3"/>
  <c r="P59" i="3"/>
  <c r="R59" i="3"/>
  <c r="M276" i="9"/>
  <c r="D276" i="9"/>
  <c r="J276" i="9"/>
  <c r="G276" i="9"/>
  <c r="M125" i="9"/>
  <c r="G125" i="9"/>
  <c r="J125" i="9"/>
  <c r="D125" i="9"/>
  <c r="M12" i="5"/>
  <c r="L12" i="5"/>
  <c r="N12" i="5"/>
  <c r="L11" i="5"/>
  <c r="M11" i="5"/>
  <c r="N11" i="5"/>
  <c r="J74" i="9"/>
  <c r="G74" i="9"/>
  <c r="D74" i="9"/>
  <c r="M74" i="9"/>
  <c r="D204" i="9"/>
  <c r="G204" i="9"/>
  <c r="M204" i="9"/>
  <c r="J204" i="9"/>
  <c r="G110" i="9"/>
  <c r="M110" i="9"/>
  <c r="J110" i="9"/>
  <c r="D110" i="9"/>
  <c r="G34" i="9"/>
  <c r="D34" i="9"/>
  <c r="M34" i="9"/>
  <c r="J34" i="9"/>
  <c r="M32" i="3"/>
  <c r="N32" i="3"/>
  <c r="L32" i="3"/>
  <c r="J47" i="3"/>
  <c r="H47" i="3"/>
  <c r="I47" i="3"/>
  <c r="L9" i="5"/>
  <c r="N9" i="5"/>
  <c r="M9" i="5"/>
  <c r="M48" i="3"/>
  <c r="N48" i="3"/>
  <c r="L48" i="3"/>
  <c r="M218" i="9"/>
  <c r="D218" i="9"/>
  <c r="G218" i="9"/>
  <c r="J218" i="9"/>
  <c r="G192" i="9"/>
  <c r="M192" i="9"/>
  <c r="J192" i="9"/>
  <c r="D192" i="9"/>
  <c r="D220" i="9"/>
  <c r="J220" i="9"/>
  <c r="M220" i="9"/>
  <c r="G220" i="9"/>
  <c r="M271" i="9"/>
  <c r="D271" i="9"/>
  <c r="J271" i="9"/>
  <c r="G271" i="9"/>
  <c r="G143" i="9"/>
  <c r="M143" i="9"/>
  <c r="J143" i="9"/>
  <c r="D143" i="9"/>
  <c r="L8" i="5"/>
  <c r="M8" i="5"/>
  <c r="N8" i="5"/>
  <c r="L56" i="3"/>
  <c r="M56" i="3"/>
  <c r="N56" i="3"/>
  <c r="M268" i="9"/>
  <c r="J268" i="9"/>
  <c r="D268" i="9"/>
  <c r="G268" i="9"/>
  <c r="M128" i="9"/>
  <c r="J128" i="9"/>
  <c r="D128" i="9"/>
  <c r="G128" i="9"/>
  <c r="M88" i="9"/>
  <c r="G88" i="9"/>
  <c r="D88" i="9"/>
  <c r="J88" i="9"/>
  <c r="G267" i="9"/>
  <c r="D267" i="9"/>
  <c r="J267" i="9"/>
  <c r="M267" i="9"/>
  <c r="D79" i="9"/>
  <c r="J79" i="9"/>
  <c r="M79" i="9"/>
  <c r="G79" i="9"/>
  <c r="M67" i="9"/>
  <c r="J67" i="9"/>
  <c r="D67" i="9"/>
  <c r="G67" i="9"/>
  <c r="L62" i="3"/>
  <c r="M62" i="3"/>
  <c r="N62" i="3"/>
  <c r="M163" i="9"/>
  <c r="D163" i="9"/>
  <c r="J163" i="9"/>
  <c r="G163" i="9"/>
  <c r="M238" i="9"/>
  <c r="G238" i="9"/>
  <c r="J238" i="9"/>
  <c r="D238" i="9"/>
  <c r="D194" i="9"/>
  <c r="M194" i="9"/>
  <c r="J194" i="9"/>
  <c r="G194" i="9"/>
  <c r="M116" i="9"/>
  <c r="D116" i="9"/>
  <c r="J116" i="9"/>
  <c r="G116" i="9"/>
  <c r="F54" i="9"/>
  <c r="G23" i="9"/>
  <c r="D23" i="9"/>
  <c r="M23" i="9"/>
  <c r="J23" i="9"/>
  <c r="J216" i="9"/>
  <c r="M216" i="9"/>
  <c r="G216" i="9"/>
  <c r="D216" i="9"/>
  <c r="L92" i="9"/>
  <c r="K92" i="9" s="1"/>
  <c r="J4" i="9" s="1"/>
  <c r="I244" i="9"/>
  <c r="H244" i="9" s="1"/>
  <c r="G10" i="9" s="1"/>
  <c r="G42" i="9"/>
  <c r="D42" i="9"/>
  <c r="J42" i="9"/>
  <c r="M42" i="9"/>
  <c r="J228" i="9"/>
  <c r="M228" i="9"/>
  <c r="D228" i="9"/>
  <c r="G228" i="9"/>
  <c r="D261" i="9"/>
  <c r="M261" i="9"/>
  <c r="J261" i="9"/>
  <c r="G261" i="9"/>
  <c r="G101" i="9"/>
  <c r="J101" i="9"/>
  <c r="D101" i="9"/>
  <c r="M101" i="9"/>
  <c r="J130" i="9" l="1"/>
  <c r="M54" i="9"/>
  <c r="M244" i="9"/>
  <c r="G282" i="9"/>
  <c r="M168" i="9"/>
  <c r="G54" i="9"/>
  <c r="M206" i="9"/>
  <c r="J206" i="9"/>
  <c r="J244" i="9"/>
  <c r="D92" i="9"/>
  <c r="J168" i="9"/>
  <c r="M282" i="9"/>
  <c r="J282" i="9"/>
  <c r="G168" i="9"/>
  <c r="D130" i="9"/>
  <c r="M130" i="9"/>
  <c r="D54" i="9"/>
  <c r="D206" i="9"/>
  <c r="D244" i="9"/>
  <c r="J92" i="9"/>
  <c r="B15" i="9"/>
  <c r="E54" i="9"/>
  <c r="D16" i="9" s="1"/>
  <c r="B12" i="9" s="1"/>
  <c r="B11" i="9"/>
  <c r="B6" i="9"/>
  <c r="B13" i="9"/>
  <c r="B5" i="9"/>
  <c r="B4" i="9"/>
  <c r="B3" i="9"/>
  <c r="B14" i="9"/>
  <c r="D282" i="9"/>
  <c r="D168" i="9"/>
  <c r="G130" i="9"/>
  <c r="J54" i="9"/>
  <c r="G206" i="9"/>
  <c r="G244" i="9"/>
  <c r="M92" i="9"/>
  <c r="G92" i="9"/>
  <c r="B10" i="9" l="1"/>
  <c r="B7" i="9"/>
  <c r="B8" i="9"/>
  <c r="B9" i="9"/>
  <c r="B16" i="9"/>
</calcChain>
</file>

<file path=xl/sharedStrings.xml><?xml version="1.0" encoding="utf-8"?>
<sst xmlns="http://schemas.openxmlformats.org/spreadsheetml/2006/main" count="7910" uniqueCount="334">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</sst>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99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4ADB58E4-2683-4724-828C-57E62DF4E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ED2F0018-433E-4C44-85EE-E14511155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85C1CC1D-607C-42B1-91F4-C26D4EDF5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DCDCC9F9-F34C-44D0-B2E1-8AE59B6277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5EF645E2-C2FD-4BF2-A483-2CB6914AF6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65CE1A8E-2F4C-451D-ACFD-32C4726E6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E798A131-55DF-470D-8488-916959F45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E2613322-1D58-4EC5-B24B-75DD52DED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FA290B96-EAA1-4A2B-A98F-E6E0971E1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EBE9F34C-A34E-4539-A18B-CB4D66CD3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1628858-F9DA-4DF5-926E-AF5F900AB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89DE5107-AC7B-4DD8-BE65-BBCE16AAF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BA7573-72AA-44E3-90F4-796915823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8D7B887A-3FE9-4A30-A306-D0E6B17C2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98F49CD0-C59D-40A5-A16E-02C4F6C07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14FE80A2-571B-4D82-A15E-63063CD505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43D34334-7F55-47FE-B5E1-EE697F4F2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1263BD6-366B-4F70-A68F-E96368FB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512FECD2-FD85-48B1-8E2E-920C8CAAA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5A8B2E97-3D49-46A9-931C-C1B7654D1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84F569DA-401B-4195-9A10-87E2866A89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4BEFC69F-54D4-405C-A4AE-C97273AF0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55EE664A-E816-4A9D-8661-A0A08554D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83C0B80D-83A7-473C-A90D-0B426F5543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381926DB-662A-457C-A6B6-77B3387E91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A5622A31-DF45-423A-88CE-CB229326E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4B9F48B2-9984-4650-90C7-CF580F4F8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15BD3934-B90B-4C7B-8727-42518D83C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6A3DECD1-CDBB-4F98-B8FC-E3EFB1CBB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237B9E06-FEBF-48E8-98BC-6367E04D95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7FE74A83-AC8A-4FEE-A4A5-A8656410DC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CF289758-D791-4E69-91F8-3B89EC1A37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B0CDF786-C2CD-4688-B5CA-4DF9A19717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B5B013CD-C1F1-470C-850F-982D331A8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D9DBA8BF-A0CA-4A00-9EEC-D9AB8711A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19885143-A42D-4947-A749-DBE68F82B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5F03E77F-74BD-4926-842F-FB86495ACC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F7B43C1-2153-4545-8D52-9F23BD4C1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B92AECF-85EA-4423-8F7E-E04D2E0B9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6458650D-BBD9-4CC9-BD68-98CF48106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E3387EA5-965E-46F6-9343-E764802AF8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14C01118-BF29-474F-8268-3CBFE85CAF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C67A1A14-B023-43A3-B541-CCDFBD8FD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595D8A59-92A2-4EA8-8872-9EF74F85D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3E119BB6-A463-4BF3-9D19-4645F818E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9D7A9551-2CFB-4D07-AB9F-6C0F6B01B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C6936CEE-D9E7-489C-88DA-49E40BB732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9A1C2335-1BAD-4744-B34F-000864542C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AA99AB2C-2B86-42B0-92BF-6A1B1C1BE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17740137-46B5-43E7-AAC6-1DB0D6527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8213891A-F077-41C9-8B64-12C917F30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8448F14F-BA02-4EBF-83EA-D063EF35A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6B2159A4-CD8E-455A-AF5B-B5498A1E0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208966BB-D0F4-4294-95B5-CE4E63BF82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C36B6FC-E19C-4BBF-B4D8-47EEA50FB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E2D8DF45-CD64-457C-AEE2-8D054E829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8EBCE8AF-70A3-4AF4-897C-528D0CD6D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6A3E7E5A-3663-4FA4-9FA6-EB8046F74E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F4F8988A-8A0C-4DD7-9109-14F26567D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53FB1845-4856-4DF1-89B6-3D922CEEE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4B63ABFA-375F-4065-9258-817268E9FD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52FFD751-1A72-493E-BB2B-3F9D19A564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D8C76337-1A2D-4BF8-AF77-2232B6EBF9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C4291E4D-BA46-4D1D-97F1-EC045C6354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A4C51B1B-8E4E-4773-8BD3-949729740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5F39DB54-3814-4C56-B7A0-C072FC1BA9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EE267F61-7F39-499C-B1A2-BA32465B3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8B37FAD5-48B0-491F-8EB6-ED1E1AE2EC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7E4BD23D-B5CB-4FFF-A0C0-E55D5AC85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D6BACB53-607B-4D09-A3CC-A866F11B8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10DBF7A2-1C4A-4E88-A1BE-5A215087E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5A35AA6A-90E7-41DF-8F9E-808F85BF76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99ECCE15-ADB9-40F4-B971-C90E001DFB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3929242A-FA08-429F-9F1C-EB8BE94440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CE997E9E-851D-4656-AB4C-B5AB6EA6E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ADB69B7E-2072-43B3-B1B1-A7E5EB40B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36A45D54-51C0-4AE8-8488-3A263999A0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F9DDE3C9-E3CC-430D-85AB-D4F008C10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4C262814-1710-426D-8CE6-68D14E3CB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5D3460C1-1232-44D1-AD42-BAB309E1E7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DF7C720A-6A65-4FA6-8EA1-8287BC6F2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CE46AB6-54FD-43B9-BCAD-B18250BC8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6ED63AD6-B1C8-42C4-BB61-8F4E32D28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DD473311-0445-47AF-880B-77035EF58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10D5BB71-A33B-407E-825A-7E5E4B5C17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A1A29D12-4A70-4248-80CD-5641FA463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982C00E9-67E3-40C2-8D5D-F7F43A2DD0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9C8D36B3-D2CE-4626-9248-AA647B10B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450B3076-6C84-4AFD-AC41-D1C7B04397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689AB1C8-F8E4-4F18-B325-40B3013BA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45EE1FC9-2ED7-42BC-AC9F-073EAC4E6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8EFBCA13-EB46-4822-BF5D-5BC924FC7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218AB73F-A641-4215-8DE5-ECF3E5ED9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D1B1CC88-B429-4E38-B84C-D9A948A86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D23DB319-4454-446B-8393-26807BC06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5A30735C-F7F7-46E4-AD17-12EAA521CB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86DBCB3A-D5EC-469E-A279-9E892EFD8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CB27C645-5C69-4891-A45A-16AAD8AA0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9083C5F8-0CB6-4D21-BD08-EE14B1800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58D72DB2-770B-4FEE-97EC-6DEB1BBF5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E41410CF-BA06-40CE-A023-E36F49444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BFB69395-1FE2-4FBF-BF1A-8C1EFD9317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B242287A-8D8A-4102-ABAA-66F7C74D5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C6F3C7A9-29FB-4097-B8A1-D0548765E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A6204A3E-E628-400E-BAEA-3B61A4D18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4FC03DFD-963A-454F-A821-BD67222F3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99DD9EA2-A1F8-4D2E-BF31-4CB352FB1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37086D79-1175-4403-AAAC-1A55E7DCE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C5314566-81C5-4A29-8992-DF5661921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8F34236D-9D83-461F-A13B-69E617B73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26C2478-E95C-4143-9793-8D9828D5C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95B4F7AF-FE01-49DB-97FA-81F7BE915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E0A9774C-AB2B-40CC-BFF0-AB1938A88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D6246CA2-422E-45AD-80C1-5CAF02FF8A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D327DE4C-8DE0-42BE-875B-592F6E811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DA6BE747-4B7F-4647-8BE9-764E62FA21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92C62249-7DD8-46C6-803A-0FF46FEA6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A2D442E0-520A-406F-8ED2-324FF62D8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D801BD72-0B5A-4ADF-B4EA-8690E5AF7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AE1748F1-05A1-416D-AE1D-D8D56C5FD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5787044F-612B-4292-AD64-B915F22D8D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21064D1D-A9E6-4CF2-BED7-23270CB95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7DA87539-2C10-4CDF-B62D-B43694F2BF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D2202C73-7ADE-4206-805D-40DB5132B7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17ABF8B2-06DA-4B0A-BB8A-6B04A2799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4B66E66F-C822-4ECE-926D-951794E87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FAE6081F-418C-4DC7-9C9C-ED00B55F70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956470B0-842E-40D9-B928-D267E5296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844AC0DE-1007-4CC1-A2C7-1CD8E1456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62472834-07E4-473F-A4BE-0B7EA687A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AA9F7EBA-C0D6-4037-82AB-EA15FB3DA9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4638D32A-D8BB-48BB-85DD-4521E9C10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B9538748-111A-4BBD-ADE8-58815FD75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EB5B8D62-23E5-4FAC-836D-77ADD3D7F8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58C6096A-7967-456D-A155-58A78918C6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57517D17-F3F6-4083-BEEF-9D31AE5AC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E9A2DAA8-944C-48A7-92FC-0D02992EC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E5B487B-45EB-4C5D-859D-52A4C0BAB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44A2A3BC-A176-4E1C-B08A-042AF04A9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C8E07DB6-2929-481F-B697-96426D9C1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44287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" t="s">
        <v>3</v>
      </c>
      <c r="B2" s="289" t="s">
        <v>4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5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4" t="s">
        <v>7</v>
      </c>
      <c r="B3" s="280" t="s">
        <v>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4" t="s">
        <v>7</v>
      </c>
      <c r="K3" s="280" t="s">
        <v>9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0" t="s">
        <v>12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13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80" t="s">
        <v>16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4" t="s">
        <v>15</v>
      </c>
      <c r="K5" s="280" t="s">
        <v>17</v>
      </c>
      <c r="L5" s="281"/>
      <c r="M5" s="281"/>
      <c r="N5" s="281"/>
      <c r="O5" s="282"/>
    </row>
    <row r="6" spans="1:19">
      <c r="A6" s="4" t="s">
        <v>18</v>
      </c>
      <c r="B6" s="280" t="s">
        <v>19</v>
      </c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20</v>
      </c>
      <c r="L6" s="281"/>
      <c r="M6" s="281"/>
      <c r="N6" s="281"/>
      <c r="O6" s="282"/>
    </row>
    <row r="7" spans="1:19" ht="17.25" thickBot="1">
      <c r="A7" s="4" t="s">
        <v>21</v>
      </c>
      <c r="B7" s="280" t="s">
        <v>22</v>
      </c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4" t="s">
        <v>21</v>
      </c>
      <c r="K7" s="280" t="s">
        <v>23</v>
      </c>
      <c r="L7" s="281"/>
      <c r="M7" s="281"/>
      <c r="N7" s="281"/>
      <c r="O7" s="282"/>
    </row>
    <row r="8" spans="1:19" ht="17.25" thickBot="1">
      <c r="A8" s="4" t="s">
        <v>24</v>
      </c>
      <c r="B8" s="280" t="s">
        <v>25</v>
      </c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 t="s">
        <v>26</v>
      </c>
      <c r="L8" s="281"/>
      <c r="M8" s="281"/>
      <c r="N8" s="281"/>
      <c r="O8" s="282"/>
      <c r="Q8" s="255" t="s">
        <v>27</v>
      </c>
      <c r="R8" s="257"/>
    </row>
    <row r="9" spans="1:19" ht="17.25" thickBot="1">
      <c r="A9" s="4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4" t="s">
        <v>28</v>
      </c>
      <c r="K9" s="280" t="s">
        <v>264</v>
      </c>
      <c r="L9" s="281"/>
      <c r="M9" s="281"/>
      <c r="N9" s="281"/>
      <c r="O9" s="282"/>
      <c r="Q9" s="2" t="s">
        <v>29</v>
      </c>
      <c r="R9" s="6">
        <v>10</v>
      </c>
    </row>
    <row r="10" spans="1:19">
      <c r="A10" s="4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/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7" t="s">
        <v>32</v>
      </c>
      <c r="B11" s="273"/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/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11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79" t="s">
        <v>39</v>
      </c>
      <c r="B15" s="271" t="str">
        <f>TEXT($G$1, "[$-ko-KR]yyyy-mm-dd(ddd) ") &amp; "오전 00:00"</f>
        <v>2021-04-01(목) 오전 00:00</v>
      </c>
      <c r="C15" s="272"/>
      <c r="D15" s="268" t="str">
        <f>TEXT($G$1, "[$-ko-KR]yyyy-mm-dd(ddd) ") &amp; "오후 14:00"</f>
        <v>2021-04-01(목) 오후 14:00</v>
      </c>
      <c r="E15" s="269"/>
      <c r="F15" s="270"/>
      <c r="G15" s="268" t="str">
        <f>TEXT($G$1, "[$-ko-KR]yyyy-mm-dd(ddd) ") &amp; "오후 19:00"</f>
        <v>2021-04-01(목) 오후 19:00</v>
      </c>
      <c r="H15" s="269"/>
      <c r="I15" s="270"/>
      <c r="J15" s="268" t="str">
        <f>TEXT($G$1, "[$-ko-KR]yyyy-mm-dd(ddd) ") &amp; "오후 21:00"</f>
        <v>2021-04-01(목) 오후 21:00</v>
      </c>
      <c r="K15" s="269"/>
      <c r="L15" s="270"/>
      <c r="M15" s="268" t="str">
        <f>TEXT($G$1+1, "[$-ko-KR]yyyy-mm-dd(ddd) ") &amp; "오전 00:00"</f>
        <v>2021-04-02(금) 오전 00:00</v>
      </c>
      <c r="N15" s="269"/>
      <c r="O15" s="270"/>
      <c r="Q15" s="254"/>
      <c r="R15" s="254"/>
      <c r="S15" s="254"/>
    </row>
    <row r="16" spans="1:19" ht="17.25" customHeight="1" thickBot="1">
      <c r="A16" s="27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26" t="s">
        <v>42</v>
      </c>
      <c r="B37" s="242">
        <v>300000</v>
      </c>
      <c r="C37" s="24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11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64" t="s">
        <v>55</v>
      </c>
      <c r="B42" s="266" t="str">
        <f>TEXT($G$1, "[$-ko-KR]yyyy-mm-dd(ddd) ") &amp; "오전 00:00"</f>
        <v>2021-04-01(목) 오전 00:00</v>
      </c>
      <c r="C42" s="267"/>
      <c r="D42" s="268" t="str">
        <f>TEXT($G$1, "[$-ko-KR]yyyy-mm-dd(ddd) ") &amp; "오후 14:00"</f>
        <v>2021-04-01(목) 오후 14:00</v>
      </c>
      <c r="E42" s="269"/>
      <c r="F42" s="270"/>
      <c r="G42" s="268" t="str">
        <f>TEXT($G$1, "[$-ko-KR]yyyy-mm-dd(ddd) ") &amp; "오후 19:00"</f>
        <v>2021-04-01(목) 오후 19:00</v>
      </c>
      <c r="H42" s="269"/>
      <c r="I42" s="270"/>
      <c r="J42" s="268" t="str">
        <f>TEXT($G$1, "[$-ko-KR]yyyy-mm-dd(ddd) ") &amp; "오후 21:00"</f>
        <v>2021-04-01(목) 오후 21:00</v>
      </c>
      <c r="K42" s="269"/>
      <c r="L42" s="270"/>
      <c r="M42" s="268" t="str">
        <f>TEXT($G$1+1, "[$-ko-KR]yyyy-mm-dd(ddd) ") &amp; "오전 00:00"</f>
        <v>2021-04-02(금) 오전 00:00</v>
      </c>
      <c r="N42" s="269"/>
      <c r="O42" s="270"/>
      <c r="Q42" s="254"/>
      <c r="R42" s="254"/>
      <c r="S42" s="254"/>
    </row>
    <row r="43" spans="1:19" ht="17.25" customHeight="1" thickBot="1">
      <c r="A43" s="265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4"/>
      <c r="R46" s="244"/>
      <c r="S46" s="24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4"/>
      <c r="R47" s="244"/>
      <c r="S47" s="24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4"/>
      <c r="R48" s="244"/>
      <c r="S48" s="24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4"/>
      <c r="R49" s="244"/>
      <c r="S49" s="24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4"/>
      <c r="R50" s="244"/>
      <c r="S50" s="24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4"/>
      <c r="R51" s="244"/>
      <c r="S51" s="24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5"/>
      <c r="R53" s="246"/>
      <c r="S53" s="24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8"/>
      <c r="R54" s="249"/>
      <c r="S54" s="25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1"/>
      <c r="R55" s="252"/>
      <c r="S55" s="25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4"/>
      <c r="R56" s="244"/>
      <c r="S56" s="24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4"/>
      <c r="R59" s="244"/>
      <c r="S59" s="24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26" t="s">
        <v>271</v>
      </c>
      <c r="B64" s="242">
        <f>$B$37</f>
        <v>300000</v>
      </c>
      <c r="C64" s="243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11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64" t="s">
        <v>55</v>
      </c>
      <c r="B69" s="266" t="str">
        <f>TEXT($G$1, "[$-ko-KR]yyyy-mm-dd(ddd) ") &amp; "오전 00:00"</f>
        <v>2021-04-01(목) 오전 00:00</v>
      </c>
      <c r="C69" s="267"/>
      <c r="D69" s="268" t="str">
        <f>TEXT($G$1, "[$-ko-KR]yyyy-mm-dd(ddd) ") &amp; "오후 14:00"</f>
        <v>2021-04-01(목) 오후 14:00</v>
      </c>
      <c r="E69" s="269"/>
      <c r="F69" s="270"/>
      <c r="G69" s="268" t="str">
        <f>TEXT($G$1, "[$-ko-KR]yyyy-mm-dd(ddd) ") &amp; "오후 19:00"</f>
        <v>2021-04-01(목) 오후 19:00</v>
      </c>
      <c r="H69" s="269"/>
      <c r="I69" s="270"/>
      <c r="J69" s="268" t="str">
        <f>TEXT($G$1, "[$-ko-KR]yyyy-mm-dd(ddd) ") &amp; "오후 21:00"</f>
        <v>2021-04-01(목) 오후 21:00</v>
      </c>
      <c r="K69" s="269"/>
      <c r="L69" s="270"/>
      <c r="M69" s="268" t="str">
        <f>TEXT($G$1+1, "[$-ko-KR]yyyy-mm-dd(ddd) ") &amp; "오전 00:00"</f>
        <v>2021-04-02(금) 오전 00:00</v>
      </c>
      <c r="N69" s="269"/>
      <c r="O69" s="270"/>
      <c r="Q69" s="254"/>
      <c r="R69" s="254"/>
      <c r="S69" s="254"/>
    </row>
    <row r="70" spans="1:19" ht="17.25" thickBot="1">
      <c r="A70" s="265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4"/>
      <c r="R73" s="244"/>
      <c r="S73" s="24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4"/>
      <c r="R74" s="244"/>
      <c r="S74" s="24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4"/>
      <c r="R75" s="244"/>
      <c r="S75" s="24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4"/>
      <c r="R76" s="244"/>
      <c r="S76" s="24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4"/>
      <c r="R77" s="244"/>
      <c r="S77" s="24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4"/>
      <c r="R78" s="244"/>
      <c r="S78" s="24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5"/>
      <c r="R80" s="246"/>
      <c r="S80" s="24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8"/>
      <c r="R81" s="249"/>
      <c r="S81" s="25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1"/>
      <c r="R82" s="252"/>
      <c r="S82" s="25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4"/>
      <c r="R83" s="244"/>
      <c r="S83" s="24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4"/>
      <c r="R86" s="244"/>
      <c r="S86" s="24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4"/>
      <c r="R87" s="244"/>
      <c r="S87" s="24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4"/>
      <c r="R88" s="244"/>
      <c r="S88" s="24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26" t="s">
        <v>271</v>
      </c>
      <c r="B91" s="242">
        <f>$B$37</f>
        <v>300000</v>
      </c>
      <c r="C91" s="243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11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64" t="s">
        <v>55</v>
      </c>
      <c r="B96" s="266" t="str">
        <f>TEXT($G$1, "[$-ko-KR]yyyy-mm-dd(ddd) ") &amp; "오전 00:00"</f>
        <v>2021-04-01(목) 오전 00:00</v>
      </c>
      <c r="C96" s="267"/>
      <c r="D96" s="268" t="str">
        <f>TEXT($G$1, "[$-ko-KR]yyyy-mm-dd(ddd) ") &amp; "오후 14:00"</f>
        <v>2021-04-01(목) 오후 14:00</v>
      </c>
      <c r="E96" s="269"/>
      <c r="F96" s="270"/>
      <c r="G96" s="268" t="str">
        <f>TEXT($G$1, "[$-ko-KR]yyyy-mm-dd(ddd) ") &amp; "오후 19:00"</f>
        <v>2021-04-01(목) 오후 19:00</v>
      </c>
      <c r="H96" s="269"/>
      <c r="I96" s="270"/>
      <c r="J96" s="268" t="str">
        <f>TEXT($G$1, "[$-ko-KR]yyyy-mm-dd(ddd) ") &amp; "오후 21:00"</f>
        <v>2021-04-01(목) 오후 21:00</v>
      </c>
      <c r="K96" s="269"/>
      <c r="L96" s="270"/>
      <c r="M96" s="268" t="str">
        <f>TEXT($G$1+1, "[$-ko-KR]yyyy-mm-dd(ddd) ") &amp; "오전 00:00"</f>
        <v>2021-04-02(금) 오전 00:00</v>
      </c>
      <c r="N96" s="269"/>
      <c r="O96" s="270"/>
      <c r="Q96" s="254"/>
      <c r="R96" s="254"/>
      <c r="S96" s="254"/>
    </row>
    <row r="97" spans="1:19" ht="17.25" thickBot="1">
      <c r="A97" s="265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4"/>
      <c r="R100" s="244"/>
      <c r="S100" s="24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4"/>
      <c r="R101" s="244"/>
      <c r="S101" s="24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4"/>
      <c r="R102" s="244"/>
      <c r="S102" s="24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4"/>
      <c r="R103" s="244"/>
      <c r="S103" s="24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4"/>
      <c r="R104" s="244"/>
      <c r="S104" s="24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4"/>
      <c r="R105" s="244"/>
      <c r="S105" s="24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5"/>
      <c r="R107" s="246"/>
      <c r="S107" s="24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8"/>
      <c r="R108" s="249"/>
      <c r="S108" s="25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1"/>
      <c r="R109" s="252"/>
      <c r="S109" s="25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4"/>
      <c r="R110" s="244"/>
      <c r="S110" s="24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4"/>
      <c r="R113" s="244"/>
      <c r="S113" s="24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4"/>
      <c r="R114" s="244"/>
      <c r="S114" s="24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4"/>
      <c r="R115" s="244"/>
      <c r="S115" s="24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26" t="s">
        <v>271</v>
      </c>
      <c r="B118" s="242">
        <f>$B$37</f>
        <v>300000</v>
      </c>
      <c r="C118" s="243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11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64" t="s">
        <v>55</v>
      </c>
      <c r="B123" s="266" t="str">
        <f>TEXT($G$1, "[$-ko-KR]yyyy-mm-dd(ddd) ") &amp; "오전 00:00"</f>
        <v>2021-04-01(목) 오전 00:00</v>
      </c>
      <c r="C123" s="267"/>
      <c r="D123" s="268" t="str">
        <f>TEXT($G$1, "[$-ko-KR]yyyy-mm-dd(ddd) ") &amp; "오후 14:00"</f>
        <v>2021-04-01(목) 오후 14:00</v>
      </c>
      <c r="E123" s="269"/>
      <c r="F123" s="270"/>
      <c r="G123" s="268" t="str">
        <f>TEXT($G$1, "[$-ko-KR]yyyy-mm-dd(ddd) ") &amp; "오후 19:00"</f>
        <v>2021-04-01(목) 오후 19:00</v>
      </c>
      <c r="H123" s="269"/>
      <c r="I123" s="270"/>
      <c r="J123" s="268" t="str">
        <f>TEXT($G$1, "[$-ko-KR]yyyy-mm-dd(ddd) ") &amp; "오후 21:00"</f>
        <v>2021-04-01(목) 오후 21:00</v>
      </c>
      <c r="K123" s="269"/>
      <c r="L123" s="270"/>
      <c r="M123" s="268" t="str">
        <f>TEXT($G$1+1, "[$-ko-KR]yyyy-mm-dd(ddd) ") &amp; "오전 00:00"</f>
        <v>2021-04-02(금) 오전 00:00</v>
      </c>
      <c r="N123" s="269"/>
      <c r="O123" s="270"/>
      <c r="Q123" s="254"/>
      <c r="R123" s="254"/>
      <c r="S123" s="254"/>
    </row>
    <row r="124" spans="1:19" ht="17.25" thickBot="1">
      <c r="A124" s="265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4"/>
      <c r="R127" s="244"/>
      <c r="S127" s="24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4"/>
      <c r="R128" s="244"/>
      <c r="S128" s="24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4"/>
      <c r="R129" s="244"/>
      <c r="S129" s="24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4"/>
      <c r="R130" s="244"/>
      <c r="S130" s="24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4"/>
      <c r="R131" s="244"/>
      <c r="S131" s="24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4"/>
      <c r="R132" s="244"/>
      <c r="S132" s="24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5"/>
      <c r="R134" s="246"/>
      <c r="S134" s="24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8"/>
      <c r="R135" s="249"/>
      <c r="S135" s="25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1"/>
      <c r="R136" s="252"/>
      <c r="S136" s="25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4"/>
      <c r="R137" s="244"/>
      <c r="S137" s="24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4"/>
      <c r="R140" s="244"/>
      <c r="S140" s="24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26" t="s">
        <v>271</v>
      </c>
      <c r="B145" s="242">
        <f>$B$37</f>
        <v>300000</v>
      </c>
      <c r="C145" s="243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11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64" t="s">
        <v>55</v>
      </c>
      <c r="B150" s="266" t="str">
        <f>TEXT($G$1, "[$-ko-KR]yyyy-mm-dd(ddd) ") &amp; "오전 00:00"</f>
        <v>2021-04-01(목) 오전 00:00</v>
      </c>
      <c r="C150" s="267"/>
      <c r="D150" s="268" t="str">
        <f>TEXT($G$1, "[$-ko-KR]yyyy-mm-dd(ddd) ") &amp; "오후 14:00"</f>
        <v>2021-04-01(목) 오후 14:00</v>
      </c>
      <c r="E150" s="269"/>
      <c r="F150" s="270"/>
      <c r="G150" s="268" t="str">
        <f>TEXT($G$1, "[$-ko-KR]yyyy-mm-dd(ddd) ") &amp; "오후 19:00"</f>
        <v>2021-04-01(목) 오후 19:00</v>
      </c>
      <c r="H150" s="269"/>
      <c r="I150" s="270"/>
      <c r="J150" s="268" t="str">
        <f>TEXT($G$1, "[$-ko-KR]yyyy-mm-dd(ddd) ") &amp; "오후 21:00"</f>
        <v>2021-04-01(목) 오후 21:00</v>
      </c>
      <c r="K150" s="269"/>
      <c r="L150" s="270"/>
      <c r="M150" s="268" t="str">
        <f>TEXT($G$1+1, "[$-ko-KR]yyyy-mm-dd(ddd) ") &amp; "오전 00:00"</f>
        <v>2021-04-02(금) 오전 00:00</v>
      </c>
      <c r="N150" s="269"/>
      <c r="O150" s="270"/>
      <c r="Q150" s="254"/>
      <c r="R150" s="254"/>
      <c r="S150" s="254"/>
    </row>
    <row r="151" spans="1:19" ht="17.25" thickBot="1">
      <c r="A151" s="265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4"/>
      <c r="R154" s="244"/>
      <c r="S154" s="24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4"/>
      <c r="R155" s="244"/>
      <c r="S155" s="24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4"/>
      <c r="R156" s="244"/>
      <c r="S156" s="24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4"/>
      <c r="R157" s="244"/>
      <c r="S157" s="24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4"/>
      <c r="R158" s="244"/>
      <c r="S158" s="24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4"/>
      <c r="R159" s="244"/>
      <c r="S159" s="24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5"/>
      <c r="R161" s="246"/>
      <c r="S161" s="24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8"/>
      <c r="R162" s="249"/>
      <c r="S162" s="25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1"/>
      <c r="R163" s="252"/>
      <c r="S163" s="25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4"/>
      <c r="R164" s="244"/>
      <c r="S164" s="24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4"/>
      <c r="R167" s="244"/>
      <c r="S167" s="24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4"/>
      <c r="R168" s="244"/>
      <c r="S168" s="24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4"/>
      <c r="R169" s="244"/>
      <c r="S169" s="24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26" t="s">
        <v>271</v>
      </c>
      <c r="B172" s="242">
        <f>$B$37</f>
        <v>300000</v>
      </c>
      <c r="C172" s="243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11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64" t="s">
        <v>55</v>
      </c>
      <c r="B177" s="266" t="str">
        <f>TEXT($G$1, "[$-ko-KR]yyyy-mm-dd(ddd) ") &amp; "오전 00:00"</f>
        <v>2021-04-01(목) 오전 00:00</v>
      </c>
      <c r="C177" s="267"/>
      <c r="D177" s="268" t="str">
        <f>TEXT($G$1, "[$-ko-KR]yyyy-mm-dd(ddd) ") &amp; "오후 14:00"</f>
        <v>2021-04-01(목) 오후 14:00</v>
      </c>
      <c r="E177" s="269"/>
      <c r="F177" s="270"/>
      <c r="G177" s="268" t="str">
        <f>TEXT($G$1, "[$-ko-KR]yyyy-mm-dd(ddd) ") &amp; "오후 19:00"</f>
        <v>2021-04-01(목) 오후 19:00</v>
      </c>
      <c r="H177" s="269"/>
      <c r="I177" s="270"/>
      <c r="J177" s="268" t="str">
        <f>TEXT($G$1, "[$-ko-KR]yyyy-mm-dd(ddd) ") &amp; "오후 21:00"</f>
        <v>2021-04-01(목) 오후 21:00</v>
      </c>
      <c r="K177" s="269"/>
      <c r="L177" s="270"/>
      <c r="M177" s="268" t="str">
        <f>TEXT($G$1+1, "[$-ko-KR]yyyy-mm-dd(ddd) ") &amp; "오전 00:00"</f>
        <v>2021-04-02(금) 오전 00:00</v>
      </c>
      <c r="N177" s="269"/>
      <c r="O177" s="270"/>
      <c r="Q177" s="254"/>
      <c r="R177" s="254"/>
      <c r="S177" s="254"/>
    </row>
    <row r="178" spans="1:19" ht="17.25" thickBot="1">
      <c r="A178" s="265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4"/>
      <c r="R181" s="244"/>
      <c r="S181" s="24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4"/>
      <c r="R182" s="244"/>
      <c r="S182" s="24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4"/>
      <c r="R183" s="244"/>
      <c r="S183" s="24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4"/>
      <c r="R184" s="244"/>
      <c r="S184" s="24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4"/>
      <c r="R185" s="244"/>
      <c r="S185" s="24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4"/>
      <c r="R186" s="244"/>
      <c r="S186" s="24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5"/>
      <c r="R188" s="246"/>
      <c r="S188" s="24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8"/>
      <c r="R189" s="249"/>
      <c r="S189" s="25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1"/>
      <c r="R190" s="252"/>
      <c r="S190" s="25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4"/>
      <c r="R191" s="244"/>
      <c r="S191" s="24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4"/>
      <c r="R194" s="244"/>
      <c r="S194" s="24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4"/>
      <c r="R195" s="244"/>
      <c r="S195" s="24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4"/>
      <c r="R196" s="244"/>
      <c r="S196" s="24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26" t="s">
        <v>271</v>
      </c>
      <c r="B199" s="242">
        <f>$B$37</f>
        <v>300000</v>
      </c>
      <c r="C199" s="243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79" priority="157">
      <formula>AND($N17 &gt; 0, ISNUMBER($N17))</formula>
    </cfRule>
    <cfRule type="expression" dxfId="3978" priority="158">
      <formula>AND($N17 = 0 * ISNUMBER($N17))</formula>
    </cfRule>
    <cfRule type="expression" dxfId="3977" priority="159">
      <formula>AND($N17 &lt; 0, ISNUMBER($N17))</formula>
    </cfRule>
  </conditionalFormatting>
  <conditionalFormatting sqref="A17:F36">
    <cfRule type="expression" dxfId="3976" priority="166">
      <formula>AND($E17 &gt; 0, ISNUMBER($E17))</formula>
    </cfRule>
    <cfRule type="expression" dxfId="3975" priority="167">
      <formula>AND($E17 = 0 * ISNUMBER($E17))</formula>
    </cfRule>
    <cfRule type="expression" dxfId="3974" priority="168">
      <formula>AND($E17 &lt; 0, ISNUMBER($E17))</formula>
    </cfRule>
  </conditionalFormatting>
  <conditionalFormatting sqref="A17:C36 G17:I36">
    <cfRule type="expression" dxfId="3973" priority="163">
      <formula>AND($H17 &gt; 0, ISNUMBER($H17))</formula>
    </cfRule>
    <cfRule type="expression" dxfId="3972" priority="164">
      <formula>AND($H17 = 0 * ISNUMBER($H17))</formula>
    </cfRule>
    <cfRule type="expression" dxfId="3971" priority="165">
      <formula>AND($H17 &lt; 0, ISNUMBER($H17))</formula>
    </cfRule>
  </conditionalFormatting>
  <conditionalFormatting sqref="A17:C36 J17:L36">
    <cfRule type="expression" dxfId="3970" priority="160">
      <formula>AND($K17 &gt; 0, ISNUMBER($K17))</formula>
    </cfRule>
    <cfRule type="expression" dxfId="3969" priority="161">
      <formula>AND($K17 = 0 * ISNUMBER($K17))</formula>
    </cfRule>
    <cfRule type="expression" dxfId="3968" priority="162">
      <formula>AND($K17 &lt; 0, ISNUMBER($K17))</formula>
    </cfRule>
  </conditionalFormatting>
  <conditionalFormatting sqref="D15:F16 E37:F37">
    <cfRule type="expression" dxfId="3967" priority="154">
      <formula>$E$37 &gt; 0</formula>
    </cfRule>
    <cfRule type="expression" dxfId="3966" priority="155">
      <formula>$E$37 = 0</formula>
    </cfRule>
    <cfRule type="expression" dxfId="3965" priority="156">
      <formula>$E$37 &lt; 0</formula>
    </cfRule>
  </conditionalFormatting>
  <conditionalFormatting sqref="G15:I16 H37:I37">
    <cfRule type="expression" dxfId="3964" priority="151">
      <formula>$H$37 &gt; 0</formula>
    </cfRule>
    <cfRule type="expression" dxfId="3963" priority="152">
      <formula>$H$37 = 0</formula>
    </cfRule>
    <cfRule type="expression" dxfId="3962" priority="153">
      <formula>$H$37 &lt; 0</formula>
    </cfRule>
  </conditionalFormatting>
  <conditionalFormatting sqref="J15:L16 K37:L37">
    <cfRule type="expression" dxfId="3961" priority="148">
      <formula>$K$37 &gt; 0</formula>
    </cfRule>
    <cfRule type="expression" dxfId="3960" priority="149">
      <formula>$K$37 = 0</formula>
    </cfRule>
    <cfRule type="expression" dxfId="3959" priority="150">
      <formula>$K$37 &lt; 0</formula>
    </cfRule>
  </conditionalFormatting>
  <conditionalFormatting sqref="M15:O16 N37:O37">
    <cfRule type="expression" dxfId="3958" priority="145">
      <formula>$N$37 &gt; 0</formula>
    </cfRule>
    <cfRule type="expression" dxfId="3957" priority="146">
      <formula>$N$37 = 0</formula>
    </cfRule>
    <cfRule type="expression" dxfId="3956" priority="147">
      <formula>$N$37 &lt; 0</formula>
    </cfRule>
  </conditionalFormatting>
  <conditionalFormatting sqref="A44:C63 M44:O63">
    <cfRule type="expression" dxfId="3955" priority="133">
      <formula>AND($N44 &gt; 0, ISNUMBER($N44))</formula>
    </cfRule>
    <cfRule type="expression" dxfId="3954" priority="134">
      <formula>AND($N44 = 0 * ISNUMBER($N44))</formula>
    </cfRule>
    <cfRule type="expression" dxfId="3953" priority="135">
      <formula>AND($N44 &lt; 0, ISNUMBER($N44))</formula>
    </cfRule>
  </conditionalFormatting>
  <conditionalFormatting sqref="A44:F63">
    <cfRule type="expression" dxfId="3952" priority="142">
      <formula>AND($E44 &gt; 0, ISNUMBER($E44))</formula>
    </cfRule>
    <cfRule type="expression" dxfId="3951" priority="143">
      <formula>AND($E44 = 0 * ISNUMBER($E44))</formula>
    </cfRule>
    <cfRule type="expression" dxfId="3950" priority="144">
      <formula>AND($E44 &lt; 0, ISNUMBER($E44))</formula>
    </cfRule>
  </conditionalFormatting>
  <conditionalFormatting sqref="A44:C63 G44:I63">
    <cfRule type="expression" dxfId="3949" priority="139">
      <formula>AND($H44 &gt; 0, ISNUMBER($H44))</formula>
    </cfRule>
    <cfRule type="expression" dxfId="3948" priority="140">
      <formula>AND($H44 = 0 * ISNUMBER($H44))</formula>
    </cfRule>
    <cfRule type="expression" dxfId="3947" priority="141">
      <formula>AND($H44 &lt; 0, ISNUMBER($H44))</formula>
    </cfRule>
  </conditionalFormatting>
  <conditionalFormatting sqref="A44:C63 J44:L63">
    <cfRule type="expression" dxfId="3946" priority="136">
      <formula>AND($K44 &gt; 0, ISNUMBER($K44))</formula>
    </cfRule>
    <cfRule type="expression" dxfId="3945" priority="137">
      <formula>AND($K44 = 0 * ISNUMBER($K44))</formula>
    </cfRule>
    <cfRule type="expression" dxfId="3944" priority="138">
      <formula>AND($K44 &lt; 0, ISNUMBER($K44))</formula>
    </cfRule>
  </conditionalFormatting>
  <conditionalFormatting sqref="D42:F43 E64:F64">
    <cfRule type="expression" dxfId="3943" priority="130">
      <formula>$E$64 &gt; 0</formula>
    </cfRule>
    <cfRule type="expression" dxfId="3942" priority="131">
      <formula>$E$64 = 0</formula>
    </cfRule>
    <cfRule type="expression" dxfId="3941" priority="132">
      <formula>$E$64 &lt; 0</formula>
    </cfRule>
  </conditionalFormatting>
  <conditionalFormatting sqref="G42:I43 H64:I64">
    <cfRule type="expression" dxfId="3940" priority="127">
      <formula>$H$64 &gt; 0</formula>
    </cfRule>
    <cfRule type="expression" dxfId="3939" priority="128">
      <formula>$H$64 = 0</formula>
    </cfRule>
    <cfRule type="expression" dxfId="3938" priority="129">
      <formula>$H$64 &lt; 0</formula>
    </cfRule>
  </conditionalFormatting>
  <conditionalFormatting sqref="J42:L43 K64:L64">
    <cfRule type="expression" dxfId="3937" priority="124">
      <formula>$K$64 &gt; 0</formula>
    </cfRule>
    <cfRule type="expression" dxfId="3936" priority="125">
      <formula>$K$64 = 0</formula>
    </cfRule>
    <cfRule type="expression" dxfId="3935" priority="126">
      <formula>$K$64 &lt; 0</formula>
    </cfRule>
  </conditionalFormatting>
  <conditionalFormatting sqref="M42:O43 N64:O64">
    <cfRule type="expression" dxfId="3934" priority="121">
      <formula>$N$64 &gt; 0</formula>
    </cfRule>
    <cfRule type="expression" dxfId="3933" priority="122">
      <formula>$N$64 = 0</formula>
    </cfRule>
    <cfRule type="expression" dxfId="3932" priority="123">
      <formula>$N$64 &lt; 0</formula>
    </cfRule>
  </conditionalFormatting>
  <conditionalFormatting sqref="A71:C90 M71:O90">
    <cfRule type="expression" dxfId="3931" priority="109">
      <formula>AND($N71 &gt; 0, ISNUMBER($N71))</formula>
    </cfRule>
    <cfRule type="expression" dxfId="3930" priority="110">
      <formula>AND($N71 = 0 * ISNUMBER($N71))</formula>
    </cfRule>
    <cfRule type="expression" dxfId="3929" priority="111">
      <formula>AND($N71 &lt; 0, ISNUMBER($N71))</formula>
    </cfRule>
  </conditionalFormatting>
  <conditionalFormatting sqref="A71:F90">
    <cfRule type="expression" dxfId="3928" priority="118">
      <formula>AND($E71 &gt; 0, ISNUMBER($E71))</formula>
    </cfRule>
    <cfRule type="expression" dxfId="3927" priority="119">
      <formula>AND($E71 = 0 * ISNUMBER($E71))</formula>
    </cfRule>
    <cfRule type="expression" dxfId="3926" priority="120">
      <formula>AND($E71 &lt; 0, ISNUMBER($E71))</formula>
    </cfRule>
  </conditionalFormatting>
  <conditionalFormatting sqref="A71:C90 G71:I90">
    <cfRule type="expression" dxfId="3925" priority="115">
      <formula>AND($H71 &gt; 0, ISNUMBER($H71))</formula>
    </cfRule>
    <cfRule type="expression" dxfId="3924" priority="116">
      <formula>AND($H71 = 0 * ISNUMBER($H71))</formula>
    </cfRule>
    <cfRule type="expression" dxfId="3923" priority="117">
      <formula>AND($H71 &lt; 0, ISNUMBER($H71))</formula>
    </cfRule>
  </conditionalFormatting>
  <conditionalFormatting sqref="A71:C90 J71:L90">
    <cfRule type="expression" dxfId="3922" priority="112">
      <formula>AND($K71 &gt; 0, ISNUMBER($K71))</formula>
    </cfRule>
    <cfRule type="expression" dxfId="3921" priority="113">
      <formula>AND($K71 = 0 * ISNUMBER($K71))</formula>
    </cfRule>
    <cfRule type="expression" dxfId="3920" priority="114">
      <formula>AND($K71 &lt; 0, ISNUMBER($K71))</formula>
    </cfRule>
  </conditionalFormatting>
  <conditionalFormatting sqref="D69:F70 E91:F91">
    <cfRule type="expression" dxfId="3919" priority="106">
      <formula>$E$91 &gt; 0</formula>
    </cfRule>
    <cfRule type="expression" dxfId="3918" priority="107">
      <formula>$E$91 = 0</formula>
    </cfRule>
    <cfRule type="expression" dxfId="3917" priority="108">
      <formula>$E$91 &lt; 0</formula>
    </cfRule>
  </conditionalFormatting>
  <conditionalFormatting sqref="G69:I70 H91:I91">
    <cfRule type="expression" dxfId="3916" priority="103">
      <formula>$H$91 &gt; 0</formula>
    </cfRule>
    <cfRule type="expression" dxfId="3915" priority="104">
      <formula>$H$91 = 0</formula>
    </cfRule>
    <cfRule type="expression" dxfId="3914" priority="105">
      <formula>$H$91 &lt; 0</formula>
    </cfRule>
  </conditionalFormatting>
  <conditionalFormatting sqref="J69:L70 K91:L91">
    <cfRule type="expression" dxfId="3913" priority="100">
      <formula>$K$91 &gt; 0</formula>
    </cfRule>
    <cfRule type="expression" dxfId="3912" priority="101">
      <formula>$K$91 = 0</formula>
    </cfRule>
    <cfRule type="expression" dxfId="3911" priority="102">
      <formula>$K$91 &lt; 0</formula>
    </cfRule>
  </conditionalFormatting>
  <conditionalFormatting sqref="M69:O70 N91:O91">
    <cfRule type="expression" dxfId="3910" priority="97">
      <formula>$N$91 &gt; 0</formula>
    </cfRule>
    <cfRule type="expression" dxfId="3909" priority="98">
      <formula>$N$91 = 0</formula>
    </cfRule>
    <cfRule type="expression" dxfId="3908" priority="99">
      <formula>$N$91 &lt; 0</formula>
    </cfRule>
  </conditionalFormatting>
  <conditionalFormatting sqref="A98:C117 M98:O117">
    <cfRule type="expression" dxfId="3907" priority="85">
      <formula>AND($N98 &gt; 0, ISNUMBER($N98))</formula>
    </cfRule>
    <cfRule type="expression" dxfId="3906" priority="86">
      <formula>AND($N98 = 0 * ISNUMBER($N98))</formula>
    </cfRule>
    <cfRule type="expression" dxfId="3905" priority="87">
      <formula>AND($N98 &lt; 0, ISNUMBER($N98))</formula>
    </cfRule>
  </conditionalFormatting>
  <conditionalFormatting sqref="A98:F117">
    <cfRule type="expression" dxfId="3904" priority="94">
      <formula>AND($E98 &gt; 0, ISNUMBER($E98))</formula>
    </cfRule>
    <cfRule type="expression" dxfId="3903" priority="95">
      <formula>AND($E98 = 0 * ISNUMBER($E98))</formula>
    </cfRule>
    <cfRule type="expression" dxfId="3902" priority="96">
      <formula>AND($E98 &lt; 0, ISNUMBER($E98))</formula>
    </cfRule>
  </conditionalFormatting>
  <conditionalFormatting sqref="A98:C117 G98:I117">
    <cfRule type="expression" dxfId="3901" priority="91">
      <formula>AND($H98 &gt; 0, ISNUMBER($H98))</formula>
    </cfRule>
    <cfRule type="expression" dxfId="3900" priority="92">
      <formula>AND($H98 = 0 * ISNUMBER($H98))</formula>
    </cfRule>
    <cfRule type="expression" dxfId="3899" priority="93">
      <formula>AND($H98 &lt; 0, ISNUMBER($H98))</formula>
    </cfRule>
  </conditionalFormatting>
  <conditionalFormatting sqref="A98:C117 J98:L117">
    <cfRule type="expression" dxfId="3898" priority="88">
      <formula>AND($K98 &gt; 0, ISNUMBER($K98))</formula>
    </cfRule>
    <cfRule type="expression" dxfId="3897" priority="89">
      <formula>AND($K98 = 0 * ISNUMBER($K98))</formula>
    </cfRule>
    <cfRule type="expression" dxfId="3896" priority="90">
      <formula>AND($K98 &lt; 0, ISNUMBER($K98))</formula>
    </cfRule>
  </conditionalFormatting>
  <conditionalFormatting sqref="D96:F97 E118:F118">
    <cfRule type="expression" dxfId="3895" priority="82">
      <formula>$E$118 &gt; 0</formula>
    </cfRule>
    <cfRule type="expression" dxfId="3894" priority="83">
      <formula>$E$118 = 0</formula>
    </cfRule>
    <cfRule type="expression" dxfId="3893" priority="84">
      <formula>$E$118 &lt; 0</formula>
    </cfRule>
  </conditionalFormatting>
  <conditionalFormatting sqref="G96:I97 H118:I118">
    <cfRule type="expression" dxfId="3892" priority="79">
      <formula>$H$118 &gt; 0</formula>
    </cfRule>
    <cfRule type="expression" dxfId="3891" priority="80">
      <formula>$H$118 = 0</formula>
    </cfRule>
    <cfRule type="expression" dxfId="3890" priority="81">
      <formula>$H$118 &lt; 0</formula>
    </cfRule>
  </conditionalFormatting>
  <conditionalFormatting sqref="J96:L97 K118:L118">
    <cfRule type="expression" dxfId="3889" priority="76">
      <formula>$K$118 &gt; 0</formula>
    </cfRule>
    <cfRule type="expression" dxfId="3888" priority="77">
      <formula>$K$118 = 0</formula>
    </cfRule>
    <cfRule type="expression" dxfId="3887" priority="78">
      <formula>$K$118 &lt; 0</formula>
    </cfRule>
  </conditionalFormatting>
  <conditionalFormatting sqref="M96:O97 N118:O118">
    <cfRule type="expression" dxfId="3886" priority="73">
      <formula>$N$118 &gt; 0</formula>
    </cfRule>
    <cfRule type="expression" dxfId="3885" priority="74">
      <formula>$N$118 = 0</formula>
    </cfRule>
    <cfRule type="expression" dxfId="3884" priority="75">
      <formula>$N$118 &lt; 0</formula>
    </cfRule>
  </conditionalFormatting>
  <conditionalFormatting sqref="A125:C144 M125:O144">
    <cfRule type="expression" dxfId="3883" priority="61">
      <formula>AND($N125 &gt; 0, ISNUMBER($N125))</formula>
    </cfRule>
    <cfRule type="expression" dxfId="3882" priority="62">
      <formula>AND($N125 = 0 * ISNUMBER($N125))</formula>
    </cfRule>
    <cfRule type="expression" dxfId="3881" priority="63">
      <formula>AND($N125 &lt; 0, ISNUMBER($N125))</formula>
    </cfRule>
  </conditionalFormatting>
  <conditionalFormatting sqref="A125:F144">
    <cfRule type="expression" dxfId="3880" priority="70">
      <formula>AND($E125 &gt; 0, ISNUMBER($E125))</formula>
    </cfRule>
    <cfRule type="expression" dxfId="3879" priority="71">
      <formula>AND($E125 = 0 * ISNUMBER($E125))</formula>
    </cfRule>
    <cfRule type="expression" dxfId="3878" priority="72">
      <formula>AND($E125 &lt; 0, ISNUMBER($E125))</formula>
    </cfRule>
  </conditionalFormatting>
  <conditionalFormatting sqref="A125:C144 G125:I144">
    <cfRule type="expression" dxfId="3877" priority="67">
      <formula>AND($H125 &gt; 0, ISNUMBER($H125))</formula>
    </cfRule>
    <cfRule type="expression" dxfId="3876" priority="68">
      <formula>AND($H125 = 0 * ISNUMBER($H125))</formula>
    </cfRule>
    <cfRule type="expression" dxfId="3875" priority="69">
      <formula>AND($H125 &lt; 0, ISNUMBER($H125))</formula>
    </cfRule>
  </conditionalFormatting>
  <conditionalFormatting sqref="A125:C144 J125:L144">
    <cfRule type="expression" dxfId="3874" priority="64">
      <formula>AND($K125 &gt; 0, ISNUMBER($K125))</formula>
    </cfRule>
    <cfRule type="expression" dxfId="3873" priority="65">
      <formula>AND($K125 = 0 * ISNUMBER($K125))</formula>
    </cfRule>
    <cfRule type="expression" dxfId="3872" priority="66">
      <formula>AND($K125 &lt; 0, ISNUMBER($K125))</formula>
    </cfRule>
  </conditionalFormatting>
  <conditionalFormatting sqref="D123:F124 E145:F145">
    <cfRule type="expression" dxfId="3871" priority="58">
      <formula>$E$145 &gt; 0</formula>
    </cfRule>
    <cfRule type="expression" dxfId="3870" priority="59">
      <formula>$E$145 = 0</formula>
    </cfRule>
    <cfRule type="expression" dxfId="3869" priority="60">
      <formula>$E$145 &lt; 0</formula>
    </cfRule>
  </conditionalFormatting>
  <conditionalFormatting sqref="G123:I124 H145:I145">
    <cfRule type="expression" dxfId="3868" priority="55">
      <formula>$H$145 &gt; 0</formula>
    </cfRule>
    <cfRule type="expression" dxfId="3867" priority="56">
      <formula>$H$145 = 0</formula>
    </cfRule>
    <cfRule type="expression" dxfId="3866" priority="57">
      <formula>$H$145 &lt; 0</formula>
    </cfRule>
  </conditionalFormatting>
  <conditionalFormatting sqref="J123:L124 K145:L145">
    <cfRule type="expression" dxfId="3865" priority="52">
      <formula>$K$145 &gt; 0</formula>
    </cfRule>
    <cfRule type="expression" dxfId="3864" priority="53">
      <formula>$K$145 = 0</formula>
    </cfRule>
    <cfRule type="expression" dxfId="3863" priority="54">
      <formula>$K$145 &lt; 0</formula>
    </cfRule>
  </conditionalFormatting>
  <conditionalFormatting sqref="M123:O124 N145:O145">
    <cfRule type="expression" dxfId="3862" priority="49">
      <formula>$N$145 &gt; 0</formula>
    </cfRule>
    <cfRule type="expression" dxfId="3861" priority="50">
      <formula>$N$145 = 0</formula>
    </cfRule>
    <cfRule type="expression" dxfId="3860" priority="51">
      <formula>$N$145 &lt; 0</formula>
    </cfRule>
  </conditionalFormatting>
  <conditionalFormatting sqref="A152:C171 M152:O171">
    <cfRule type="expression" dxfId="3859" priority="37">
      <formula>AND($N152 &gt; 0, ISNUMBER($N152))</formula>
    </cfRule>
    <cfRule type="expression" dxfId="3858" priority="38">
      <formula>AND($N152 = 0 * ISNUMBER($N152))</formula>
    </cfRule>
    <cfRule type="expression" dxfId="3857" priority="39">
      <formula>AND($N152 &lt; 0, ISNUMBER($N152))</formula>
    </cfRule>
  </conditionalFormatting>
  <conditionalFormatting sqref="A152:F171">
    <cfRule type="expression" dxfId="3856" priority="46">
      <formula>AND($E152 &gt; 0, ISNUMBER($E152))</formula>
    </cfRule>
    <cfRule type="expression" dxfId="3855" priority="47">
      <formula>AND($E152 = 0 * ISNUMBER($E152))</formula>
    </cfRule>
    <cfRule type="expression" dxfId="3854" priority="48">
      <formula>AND($E152 &lt; 0, ISNUMBER($E152))</formula>
    </cfRule>
  </conditionalFormatting>
  <conditionalFormatting sqref="A152:C171 G152:I171">
    <cfRule type="expression" dxfId="3853" priority="43">
      <formula>AND($H152 &gt; 0, ISNUMBER($H152))</formula>
    </cfRule>
    <cfRule type="expression" dxfId="3852" priority="44">
      <formula>AND($H152 = 0 * ISNUMBER($H152))</formula>
    </cfRule>
    <cfRule type="expression" dxfId="3851" priority="45">
      <formula>AND($H152 &lt; 0, ISNUMBER($H152))</formula>
    </cfRule>
  </conditionalFormatting>
  <conditionalFormatting sqref="A152:C171 J152:L171">
    <cfRule type="expression" dxfId="3850" priority="40">
      <formula>AND($K152 &gt; 0, ISNUMBER($K152))</formula>
    </cfRule>
    <cfRule type="expression" dxfId="3849" priority="41">
      <formula>AND($K152 = 0 * ISNUMBER($K152))</formula>
    </cfRule>
    <cfRule type="expression" dxfId="3848" priority="42">
      <formula>AND($K152 &lt; 0, ISNUMBER($K152))</formula>
    </cfRule>
  </conditionalFormatting>
  <conditionalFormatting sqref="D150:F151 E172:F172">
    <cfRule type="expression" dxfId="3847" priority="34">
      <formula>$E$172 &gt; 0</formula>
    </cfRule>
    <cfRule type="expression" dxfId="3846" priority="35">
      <formula>$E$172 = 0</formula>
    </cfRule>
    <cfRule type="expression" dxfId="3845" priority="36">
      <formula>$E$172 &lt; 0</formula>
    </cfRule>
  </conditionalFormatting>
  <conditionalFormatting sqref="G150:I151 H172:I172">
    <cfRule type="expression" dxfId="3844" priority="31">
      <formula>$H$172 &gt; 0</formula>
    </cfRule>
    <cfRule type="expression" dxfId="3843" priority="32">
      <formula>$H$172 = 0</formula>
    </cfRule>
    <cfRule type="expression" dxfId="3842" priority="33">
      <formula>$H$172 &lt; 0</formula>
    </cfRule>
  </conditionalFormatting>
  <conditionalFormatting sqref="J150:L151 K172:L172">
    <cfRule type="expression" dxfId="3841" priority="28">
      <formula>$K$172 &gt; 0</formula>
    </cfRule>
    <cfRule type="expression" dxfId="3840" priority="29">
      <formula>$K$172 = 0</formula>
    </cfRule>
    <cfRule type="expression" dxfId="3839" priority="30">
      <formula>$K$172 &lt; 0</formula>
    </cfRule>
  </conditionalFormatting>
  <conditionalFormatting sqref="M150:O151 N172:O172">
    <cfRule type="expression" dxfId="3838" priority="25">
      <formula>$N$172 &gt; 0</formula>
    </cfRule>
    <cfRule type="expression" dxfId="3837" priority="26">
      <formula>$N$172 = 0</formula>
    </cfRule>
    <cfRule type="expression" dxfId="3836" priority="27">
      <formula>$N$172 &lt; 0</formula>
    </cfRule>
  </conditionalFormatting>
  <conditionalFormatting sqref="A179:C198 M179:O198">
    <cfRule type="expression" dxfId="3835" priority="13">
      <formula>AND($N179 &gt; 0, ISNUMBER($N179))</formula>
    </cfRule>
    <cfRule type="expression" dxfId="3834" priority="14">
      <formula>AND($N179 = 0 * ISNUMBER($N179))</formula>
    </cfRule>
    <cfRule type="expression" dxfId="3833" priority="15">
      <formula>AND($N179 &lt; 0, ISNUMBER($N179))</formula>
    </cfRule>
  </conditionalFormatting>
  <conditionalFormatting sqref="A179:F198">
    <cfRule type="expression" dxfId="3832" priority="22">
      <formula>AND($E179 &gt; 0, ISNUMBER($E179))</formula>
    </cfRule>
    <cfRule type="expression" dxfId="3831" priority="23">
      <formula>AND($E179 = 0 * ISNUMBER($E179))</formula>
    </cfRule>
    <cfRule type="expression" dxfId="3830" priority="24">
      <formula>AND($E179 &lt; 0, ISNUMBER($E179))</formula>
    </cfRule>
  </conditionalFormatting>
  <conditionalFormatting sqref="A179:C198 G179:I198">
    <cfRule type="expression" dxfId="3829" priority="19">
      <formula>AND($H179 &gt; 0, ISNUMBER($H179))</formula>
    </cfRule>
    <cfRule type="expression" dxfId="3828" priority="20">
      <formula>AND($H179 = 0 * ISNUMBER($H179))</formula>
    </cfRule>
    <cfRule type="expression" dxfId="3827" priority="21">
      <formula>AND($H179 &lt; 0, ISNUMBER($H179))</formula>
    </cfRule>
  </conditionalFormatting>
  <conditionalFormatting sqref="A179:C198 J179:L198">
    <cfRule type="expression" dxfId="3826" priority="16">
      <formula>AND($K179 &gt; 0, ISNUMBER($K179))</formula>
    </cfRule>
    <cfRule type="expression" dxfId="3825" priority="17">
      <formula>AND($K179 = 0 * ISNUMBER($K179))</formula>
    </cfRule>
    <cfRule type="expression" dxfId="3824" priority="18">
      <formula>AND($K179 &lt; 0, ISNUMBER($K179))</formula>
    </cfRule>
  </conditionalFormatting>
  <conditionalFormatting sqref="D177:F178 E199:F199">
    <cfRule type="expression" dxfId="3823" priority="10">
      <formula>$E$199 &gt; 0</formula>
    </cfRule>
    <cfRule type="expression" dxfId="3822" priority="11">
      <formula>$E$199 = 0</formula>
    </cfRule>
    <cfRule type="expression" dxfId="3821" priority="12">
      <formula>$E$199 &lt; 0</formula>
    </cfRule>
  </conditionalFormatting>
  <conditionalFormatting sqref="G177:I178 H199:I199">
    <cfRule type="expression" dxfId="3820" priority="7">
      <formula>$H$199 &gt; 0</formula>
    </cfRule>
    <cfRule type="expression" dxfId="3819" priority="8">
      <formula>$H$199 = 0</formula>
    </cfRule>
    <cfRule type="expression" dxfId="3818" priority="9">
      <formula>$H$199 &lt; 0</formula>
    </cfRule>
  </conditionalFormatting>
  <conditionalFormatting sqref="J177:L178 K199:L199">
    <cfRule type="expression" dxfId="3817" priority="4">
      <formula>$K$199 &gt; 0</formula>
    </cfRule>
    <cfRule type="expression" dxfId="3816" priority="5">
      <formula>$K$199 = 0</formula>
    </cfRule>
    <cfRule type="expression" dxfId="3815" priority="6">
      <formula>$K$199 &lt; 0</formula>
    </cfRule>
  </conditionalFormatting>
  <conditionalFormatting sqref="M177:O178 N199:O199">
    <cfRule type="expression" dxfId="3814" priority="1">
      <formula>$N$199 &gt; 0</formula>
    </cfRule>
    <cfRule type="expression" dxfId="3813" priority="2">
      <formula>$N$199 = 0</formula>
    </cfRule>
    <cfRule type="expression" dxfId="38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44378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16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2021-07-01(목) 오전 00:00</v>
      </c>
      <c r="C15" s="294"/>
      <c r="D15" s="268" t="str">
        <f>TEXT($G$1, "[$-ko-KR]yyyy-mm-dd(ddd) ") &amp; "오후 14:00"</f>
        <v>2021-07-01(목) 오후 14:00</v>
      </c>
      <c r="E15" s="269"/>
      <c r="F15" s="270"/>
      <c r="G15" s="268" t="str">
        <f>TEXT($G$1, "[$-ko-KR]yyyy-mm-dd(ddd) ") &amp; "오후 19:00"</f>
        <v>2021-07-01(목) 오후 19:00</v>
      </c>
      <c r="H15" s="269"/>
      <c r="I15" s="270"/>
      <c r="J15" s="268" t="str">
        <f>TEXT($G$1, "[$-ko-KR]yyyy-mm-dd(ddd) ") &amp; "오후 21:00"</f>
        <v>2021-07-01(목) 오후 21:00</v>
      </c>
      <c r="K15" s="269"/>
      <c r="L15" s="270"/>
      <c r="M15" s="268" t="str">
        <f>TEXT($G$1+1, "[$-ko-KR]yyyy-mm-dd(ddd) ") &amp; "오전 00:00"</f>
        <v>2021-07-02(금)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16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2021-07-01(목) 오전 00:00</v>
      </c>
      <c r="C42" s="296"/>
      <c r="D42" s="268" t="str">
        <f>TEXT($G$1, "[$-ko-KR]yyyy-mm-dd(ddd) ") &amp; "오후 14:00"</f>
        <v>2021-07-01(목) 오후 14:00</v>
      </c>
      <c r="E42" s="269"/>
      <c r="F42" s="270"/>
      <c r="G42" s="268" t="str">
        <f>TEXT($G$1, "[$-ko-KR]yyyy-mm-dd(ddd) ") &amp; "오후 19:00"</f>
        <v>2021-07-01(목) 오후 19:00</v>
      </c>
      <c r="H42" s="269"/>
      <c r="I42" s="270"/>
      <c r="J42" s="268" t="str">
        <f>TEXT($G$1, "[$-ko-KR]yyyy-mm-dd(ddd) ") &amp; "오후 21:00"</f>
        <v>2021-07-01(목) 오후 21:00</v>
      </c>
      <c r="K42" s="269"/>
      <c r="L42" s="270"/>
      <c r="M42" s="268" t="str">
        <f>TEXT($G$1+1, "[$-ko-KR]yyyy-mm-dd(ddd) ") &amp; "오전 00:00"</f>
        <v>2021-07-02(금)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4"/>
      <c r="R46" s="244"/>
      <c r="S46" s="24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4"/>
      <c r="R47" s="244"/>
      <c r="S47" s="24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4"/>
      <c r="R48" s="244"/>
      <c r="S48" s="24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4"/>
      <c r="R49" s="244"/>
      <c r="S49" s="24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4"/>
      <c r="R50" s="244"/>
      <c r="S50" s="24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4"/>
      <c r="R51" s="244"/>
      <c r="S51" s="24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5"/>
      <c r="R53" s="246"/>
      <c r="S53" s="24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8"/>
      <c r="R54" s="249"/>
      <c r="S54" s="25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1"/>
      <c r="R55" s="252"/>
      <c r="S55" s="25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4"/>
      <c r="R56" s="244"/>
      <c r="S56" s="24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4"/>
      <c r="R59" s="244"/>
      <c r="S59" s="24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16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2021-07-01(목) 오전 00:00</v>
      </c>
      <c r="C69" s="296"/>
      <c r="D69" s="268" t="str">
        <f>TEXT($G$1, "[$-ko-KR]yyyy-mm-dd(ddd) ") &amp; "오후 14:00"</f>
        <v>2021-07-01(목) 오후 14:00</v>
      </c>
      <c r="E69" s="269"/>
      <c r="F69" s="270"/>
      <c r="G69" s="268" t="str">
        <f>TEXT($G$1, "[$-ko-KR]yyyy-mm-dd(ddd) ") &amp; "오후 19:00"</f>
        <v>2021-07-01(목) 오후 19:00</v>
      </c>
      <c r="H69" s="269"/>
      <c r="I69" s="270"/>
      <c r="J69" s="268" t="str">
        <f>TEXT($G$1, "[$-ko-KR]yyyy-mm-dd(ddd) ") &amp; "오후 21:00"</f>
        <v>2021-07-01(목) 오후 21:00</v>
      </c>
      <c r="K69" s="269"/>
      <c r="L69" s="270"/>
      <c r="M69" s="268" t="str">
        <f>TEXT($G$1+1, "[$-ko-KR]yyyy-mm-dd(ddd) ") &amp; "오전 00:00"</f>
        <v>2021-07-02(금)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4"/>
      <c r="R73" s="244"/>
      <c r="S73" s="24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4"/>
      <c r="R74" s="244"/>
      <c r="S74" s="24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4"/>
      <c r="R75" s="244"/>
      <c r="S75" s="24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4"/>
      <c r="R76" s="244"/>
      <c r="S76" s="24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4"/>
      <c r="R77" s="244"/>
      <c r="S77" s="24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4"/>
      <c r="R78" s="244"/>
      <c r="S78" s="24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5"/>
      <c r="R80" s="246"/>
      <c r="S80" s="24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8"/>
      <c r="R81" s="249"/>
      <c r="S81" s="25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1"/>
      <c r="R82" s="252"/>
      <c r="S82" s="25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4"/>
      <c r="R83" s="244"/>
      <c r="S83" s="24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4"/>
      <c r="R86" s="244"/>
      <c r="S86" s="24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4"/>
      <c r="R87" s="244"/>
      <c r="S87" s="24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4"/>
      <c r="R88" s="244"/>
      <c r="S88" s="24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16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2021-07-01(목) 오전 00:00</v>
      </c>
      <c r="C96" s="296"/>
      <c r="D96" s="268" t="str">
        <f>TEXT($G$1, "[$-ko-KR]yyyy-mm-dd(ddd) ") &amp; "오후 14:00"</f>
        <v>2021-07-01(목) 오후 14:00</v>
      </c>
      <c r="E96" s="269"/>
      <c r="F96" s="270"/>
      <c r="G96" s="268" t="str">
        <f>TEXT($G$1, "[$-ko-KR]yyyy-mm-dd(ddd) ") &amp; "오후 19:00"</f>
        <v>2021-07-01(목) 오후 19:00</v>
      </c>
      <c r="H96" s="269"/>
      <c r="I96" s="270"/>
      <c r="J96" s="268" t="str">
        <f>TEXT($G$1, "[$-ko-KR]yyyy-mm-dd(ddd) ") &amp; "오후 21:00"</f>
        <v>2021-07-01(목) 오후 21:00</v>
      </c>
      <c r="K96" s="269"/>
      <c r="L96" s="270"/>
      <c r="M96" s="268" t="str">
        <f>TEXT($G$1+1, "[$-ko-KR]yyyy-mm-dd(ddd) ") &amp; "오전 00:00"</f>
        <v>2021-07-02(금)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4"/>
      <c r="R100" s="244"/>
      <c r="S100" s="24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4"/>
      <c r="R101" s="244"/>
      <c r="S101" s="24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4"/>
      <c r="R102" s="244"/>
      <c r="S102" s="24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4"/>
      <c r="R103" s="244"/>
      <c r="S103" s="24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4"/>
      <c r="R104" s="244"/>
      <c r="S104" s="24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4"/>
      <c r="R105" s="244"/>
      <c r="S105" s="24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5"/>
      <c r="R107" s="246"/>
      <c r="S107" s="24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8"/>
      <c r="R108" s="249"/>
      <c r="S108" s="25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1"/>
      <c r="R109" s="252"/>
      <c r="S109" s="25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4"/>
      <c r="R110" s="244"/>
      <c r="S110" s="24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4"/>
      <c r="R113" s="244"/>
      <c r="S113" s="24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4"/>
      <c r="R114" s="244"/>
      <c r="S114" s="24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4"/>
      <c r="R115" s="244"/>
      <c r="S115" s="24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16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2021-07-01(목) 오전 00:00</v>
      </c>
      <c r="C123" s="296"/>
      <c r="D123" s="268" t="str">
        <f>TEXT($G$1, "[$-ko-KR]yyyy-mm-dd(ddd) ") &amp; "오후 14:00"</f>
        <v>2021-07-01(목) 오후 14:00</v>
      </c>
      <c r="E123" s="269"/>
      <c r="F123" s="270"/>
      <c r="G123" s="268" t="str">
        <f>TEXT($G$1, "[$-ko-KR]yyyy-mm-dd(ddd) ") &amp; "오후 19:00"</f>
        <v>2021-07-01(목) 오후 19:00</v>
      </c>
      <c r="H123" s="269"/>
      <c r="I123" s="270"/>
      <c r="J123" s="268" t="str">
        <f>TEXT($G$1, "[$-ko-KR]yyyy-mm-dd(ddd) ") &amp; "오후 21:00"</f>
        <v>2021-07-01(목) 오후 21:00</v>
      </c>
      <c r="K123" s="269"/>
      <c r="L123" s="270"/>
      <c r="M123" s="268" t="str">
        <f>TEXT($G$1+1, "[$-ko-KR]yyyy-mm-dd(ddd) ") &amp; "오전 00:00"</f>
        <v>2021-07-02(금)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4"/>
      <c r="R127" s="244"/>
      <c r="S127" s="24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4"/>
      <c r="R128" s="244"/>
      <c r="S128" s="24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4"/>
      <c r="R129" s="244"/>
      <c r="S129" s="24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4"/>
      <c r="R130" s="244"/>
      <c r="S130" s="24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4"/>
      <c r="R131" s="244"/>
      <c r="S131" s="24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4"/>
      <c r="R132" s="244"/>
      <c r="S132" s="24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5"/>
      <c r="R134" s="246"/>
      <c r="S134" s="24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8"/>
      <c r="R135" s="249"/>
      <c r="S135" s="25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1"/>
      <c r="R136" s="252"/>
      <c r="S136" s="25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4"/>
      <c r="R137" s="244"/>
      <c r="S137" s="24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4"/>
      <c r="R140" s="244"/>
      <c r="S140" s="24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16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2021-07-01(목) 오전 00:00</v>
      </c>
      <c r="C150" s="296"/>
      <c r="D150" s="268" t="str">
        <f>TEXT($G$1, "[$-ko-KR]yyyy-mm-dd(ddd) ") &amp; "오후 14:00"</f>
        <v>2021-07-01(목) 오후 14:00</v>
      </c>
      <c r="E150" s="269"/>
      <c r="F150" s="270"/>
      <c r="G150" s="268" t="str">
        <f>TEXT($G$1, "[$-ko-KR]yyyy-mm-dd(ddd) ") &amp; "오후 19:00"</f>
        <v>2021-07-01(목) 오후 19:00</v>
      </c>
      <c r="H150" s="269"/>
      <c r="I150" s="270"/>
      <c r="J150" s="268" t="str">
        <f>TEXT($G$1, "[$-ko-KR]yyyy-mm-dd(ddd) ") &amp; "오후 21:00"</f>
        <v>2021-07-01(목) 오후 21:00</v>
      </c>
      <c r="K150" s="269"/>
      <c r="L150" s="270"/>
      <c r="M150" s="268" t="str">
        <f>TEXT($G$1+1, "[$-ko-KR]yyyy-mm-dd(ddd) ") &amp; "오전 00:00"</f>
        <v>2021-07-02(금)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4"/>
      <c r="R154" s="244"/>
      <c r="S154" s="24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4"/>
      <c r="R155" s="244"/>
      <c r="S155" s="24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4"/>
      <c r="R156" s="244"/>
      <c r="S156" s="24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4"/>
      <c r="R157" s="244"/>
      <c r="S157" s="24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4"/>
      <c r="R158" s="244"/>
      <c r="S158" s="24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4"/>
      <c r="R159" s="244"/>
      <c r="S159" s="24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5"/>
      <c r="R161" s="246"/>
      <c r="S161" s="24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8"/>
      <c r="R162" s="249"/>
      <c r="S162" s="25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1"/>
      <c r="R163" s="252"/>
      <c r="S163" s="25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4"/>
      <c r="R164" s="244"/>
      <c r="S164" s="24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4"/>
      <c r="R167" s="244"/>
      <c r="S167" s="24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4"/>
      <c r="R168" s="244"/>
      <c r="S168" s="24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4"/>
      <c r="R169" s="244"/>
      <c r="S169" s="24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16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2021-07-01(목) 오전 00:00</v>
      </c>
      <c r="C177" s="296"/>
      <c r="D177" s="268" t="str">
        <f>TEXT($G$1, "[$-ko-KR]yyyy-mm-dd(ddd) ") &amp; "오후 14:00"</f>
        <v>2021-07-01(목) 오후 14:00</v>
      </c>
      <c r="E177" s="269"/>
      <c r="F177" s="270"/>
      <c r="G177" s="268" t="str">
        <f>TEXT($G$1, "[$-ko-KR]yyyy-mm-dd(ddd) ") &amp; "오후 19:00"</f>
        <v>2021-07-01(목) 오후 19:00</v>
      </c>
      <c r="H177" s="269"/>
      <c r="I177" s="270"/>
      <c r="J177" s="268" t="str">
        <f>TEXT($G$1, "[$-ko-KR]yyyy-mm-dd(ddd) ") &amp; "오후 21:00"</f>
        <v>2021-07-01(목) 오후 21:00</v>
      </c>
      <c r="K177" s="269"/>
      <c r="L177" s="270"/>
      <c r="M177" s="268" t="str">
        <f>TEXT($G$1+1, "[$-ko-KR]yyyy-mm-dd(ddd) ") &amp; "오전 00:00"</f>
        <v>2021-07-02(금)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4"/>
      <c r="R181" s="244"/>
      <c r="S181" s="24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4"/>
      <c r="R182" s="244"/>
      <c r="S182" s="24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4"/>
      <c r="R183" s="244"/>
      <c r="S183" s="24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4"/>
      <c r="R184" s="244"/>
      <c r="S184" s="24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4"/>
      <c r="R185" s="244"/>
      <c r="S185" s="24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4"/>
      <c r="R186" s="244"/>
      <c r="S186" s="24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5"/>
      <c r="R188" s="246"/>
      <c r="S188" s="24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8"/>
      <c r="R189" s="249"/>
      <c r="S189" s="25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1"/>
      <c r="R190" s="252"/>
      <c r="S190" s="25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4"/>
      <c r="R191" s="244"/>
      <c r="S191" s="24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4"/>
      <c r="R194" s="244"/>
      <c r="S194" s="24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4"/>
      <c r="R195" s="244"/>
      <c r="S195" s="24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4"/>
      <c r="R196" s="244"/>
      <c r="S196" s="24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81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289">
      <formula>AND($N17 &gt; 0, ISNUMBER($N17))</formula>
    </cfRule>
    <cfRule type="expression" dxfId="3800" priority="290">
      <formula>AND($N17 = 0 * ISNUMBER($N17))</formula>
    </cfRule>
    <cfRule type="expression" dxfId="3799" priority="291">
      <formula>AND($N17 &lt; 0, ISNUMBER($N17))</formula>
    </cfRule>
  </conditionalFormatting>
  <conditionalFormatting sqref="A17:C36 D17:F36">
    <cfRule type="expression" dxfId="3798" priority="298">
      <formula>AND($E17 &gt; 0, ISNUMBER($E17))</formula>
    </cfRule>
    <cfRule type="expression" dxfId="3797" priority="299">
      <formula>AND($E17 = 0 * ISNUMBER($E17))</formula>
    </cfRule>
    <cfRule type="expression" dxfId="3796" priority="300">
      <formula>AND($E17 &lt; 0, ISNUMBER($E17))</formula>
    </cfRule>
  </conditionalFormatting>
  <conditionalFormatting sqref="A17:C36 G17:I36">
    <cfRule type="expression" dxfId="3795" priority="295">
      <formula>AND($H17 &gt; 0, ISNUMBER($H17))</formula>
    </cfRule>
    <cfRule type="expression" dxfId="3794" priority="296">
      <formula>AND($H17 = 0 * ISNUMBER($H17))</formula>
    </cfRule>
    <cfRule type="expression" dxfId="3793" priority="297">
      <formula>AND($H17 &lt; 0, ISNUMBER($H17))</formula>
    </cfRule>
  </conditionalFormatting>
  <conditionalFormatting sqref="A17:C36 J17:L36">
    <cfRule type="expression" dxfId="3792" priority="292">
      <formula>AND($K17 &gt; 0, ISNUMBER($K17))</formula>
    </cfRule>
    <cfRule type="expression" dxfId="3791" priority="293">
      <formula>AND($K17 = 0 * ISNUMBER($K17))</formula>
    </cfRule>
    <cfRule type="expression" dxfId="3790" priority="294">
      <formula>AND($K17 &lt; 0, ISNUMBER($K17))</formula>
    </cfRule>
  </conditionalFormatting>
  <conditionalFormatting sqref="D15:F16 E37:F37">
    <cfRule type="expression" dxfId="3789" priority="286">
      <formula>$E$37 &gt; 0</formula>
    </cfRule>
    <cfRule type="expression" dxfId="3788" priority="287">
      <formula>$E$37 = 0</formula>
    </cfRule>
    <cfRule type="expression" dxfId="3787" priority="288">
      <formula>$E$37 &lt; 0</formula>
    </cfRule>
  </conditionalFormatting>
  <conditionalFormatting sqref="G15:I16 H37:I37">
    <cfRule type="expression" dxfId="3786" priority="283">
      <formula>$H$37 &gt; 0</formula>
    </cfRule>
    <cfRule type="expression" dxfId="3785" priority="284">
      <formula>$H$37 = 0</formula>
    </cfRule>
    <cfRule type="expression" dxfId="3784" priority="285">
      <formula>$H$37 &lt; 0</formula>
    </cfRule>
  </conditionalFormatting>
  <conditionalFormatting sqref="J15:L16 K37:L37">
    <cfRule type="expression" dxfId="3783" priority="280">
      <formula>$K$37 &gt; 0</formula>
    </cfRule>
    <cfRule type="expression" dxfId="3782" priority="281">
      <formula>$K$37 = 0</formula>
    </cfRule>
    <cfRule type="expression" dxfId="3781" priority="282">
      <formula>$K$37 &lt; 0</formula>
    </cfRule>
  </conditionalFormatting>
  <conditionalFormatting sqref="M15:O16 N37:O37">
    <cfRule type="expression" dxfId="3780" priority="277">
      <formula>$N$37 &gt; 0</formula>
    </cfRule>
    <cfRule type="expression" dxfId="3779" priority="278">
      <formula>$N$37 = 0</formula>
    </cfRule>
    <cfRule type="expression" dxfId="3778" priority="279">
      <formula>$N$37 &lt; 0</formula>
    </cfRule>
  </conditionalFormatting>
  <conditionalFormatting sqref="A44:C63 M44:O63">
    <cfRule type="expression" dxfId="3777" priority="265">
      <formula>AND($N44 &gt; 0, ISNUMBER($N44))</formula>
    </cfRule>
    <cfRule type="expression" dxfId="3776" priority="266">
      <formula>AND($N44 = 0 * ISNUMBER($N44))</formula>
    </cfRule>
    <cfRule type="expression" dxfId="3775" priority="267">
      <formula>AND($N44 &lt; 0, ISNUMBER($N44))</formula>
    </cfRule>
  </conditionalFormatting>
  <conditionalFormatting sqref="A44:F63">
    <cfRule type="expression" dxfId="3774" priority="274">
      <formula>AND($E44 &gt; 0, ISNUMBER($E44))</formula>
    </cfRule>
    <cfRule type="expression" dxfId="3773" priority="275">
      <formula>AND($E44 = 0 * ISNUMBER($E44))</formula>
    </cfRule>
    <cfRule type="expression" dxfId="3772" priority="276">
      <formula>AND($E44 &lt; 0, ISNUMBER($E44))</formula>
    </cfRule>
  </conditionalFormatting>
  <conditionalFormatting sqref="A44:C63 G44:I63">
    <cfRule type="expression" dxfId="3771" priority="271">
      <formula>AND($H44 &gt; 0, ISNUMBER($H44))</formula>
    </cfRule>
    <cfRule type="expression" dxfId="3770" priority="272">
      <formula>AND($H44 = 0 * ISNUMBER($H44))</formula>
    </cfRule>
    <cfRule type="expression" dxfId="3769" priority="273">
      <formula>AND($H44 &lt; 0, ISNUMBER($H44))</formula>
    </cfRule>
  </conditionalFormatting>
  <conditionalFormatting sqref="A44:C63 J44:L63">
    <cfRule type="expression" dxfId="3768" priority="268">
      <formula>AND($K44 &gt; 0, ISNUMBER($K44))</formula>
    </cfRule>
    <cfRule type="expression" dxfId="3767" priority="269">
      <formula>AND($K44 = 0 * ISNUMBER($K44))</formula>
    </cfRule>
    <cfRule type="expression" dxfId="3766" priority="270">
      <formula>AND($K44 &lt; 0, ISNUMBER($K44))</formula>
    </cfRule>
  </conditionalFormatting>
  <conditionalFormatting sqref="D42:F43 E64:F64">
    <cfRule type="expression" dxfId="3765" priority="262">
      <formula>$E$64 &gt; 0</formula>
    </cfRule>
    <cfRule type="expression" dxfId="3764" priority="263">
      <formula>$E$64 = 0</formula>
    </cfRule>
    <cfRule type="expression" dxfId="3763" priority="264">
      <formula>$E$64 &lt; 0</formula>
    </cfRule>
  </conditionalFormatting>
  <conditionalFormatting sqref="G42:I43 H64:I64">
    <cfRule type="expression" dxfId="3762" priority="259">
      <formula>$H$64 &gt; 0</formula>
    </cfRule>
    <cfRule type="expression" dxfId="3761" priority="260">
      <formula>$H$64 = 0</formula>
    </cfRule>
    <cfRule type="expression" dxfId="3760" priority="261">
      <formula>$H$64 &lt; 0</formula>
    </cfRule>
  </conditionalFormatting>
  <conditionalFormatting sqref="J42:L43 K64:L64">
    <cfRule type="expression" dxfId="3759" priority="256">
      <formula>$K$64 &gt; 0</formula>
    </cfRule>
    <cfRule type="expression" dxfId="3758" priority="257">
      <formula>$K$64 = 0</formula>
    </cfRule>
    <cfRule type="expression" dxfId="3757" priority="258">
      <formula>$K$64 &lt; 0</formula>
    </cfRule>
  </conditionalFormatting>
  <conditionalFormatting sqref="M42:O43 N64:O64">
    <cfRule type="expression" dxfId="3756" priority="253">
      <formula>$N$64 &gt; 0</formula>
    </cfRule>
    <cfRule type="expression" dxfId="3755" priority="254">
      <formula>$N$64 = 0</formula>
    </cfRule>
    <cfRule type="expression" dxfId="3754" priority="255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207</v>
      </c>
      <c r="B2" s="11" t="s">
        <v>208</v>
      </c>
      <c r="C2" s="95">
        <v>9.6</v>
      </c>
      <c r="D2" s="92">
        <v>0.1538461538</v>
      </c>
      <c r="E2" s="93">
        <v>8791820495.8431511</v>
      </c>
      <c r="F2" s="35"/>
      <c r="G2" s="54"/>
      <c r="H2" s="35"/>
      <c r="I2" s="35"/>
    </row>
    <row r="3" spans="1:18" ht="17.25" thickBot="1">
      <c r="A3" s="40" t="s">
        <v>149</v>
      </c>
      <c r="B3" s="11" t="s">
        <v>150</v>
      </c>
      <c r="C3" s="95">
        <v>8.76</v>
      </c>
      <c r="D3" s="92">
        <v>0.1005025126</v>
      </c>
      <c r="E3" s="93">
        <v>7278891210.1356878</v>
      </c>
      <c r="F3" s="35"/>
      <c r="G3" s="299" t="s">
        <v>261</v>
      </c>
      <c r="H3" s="311" t="s">
        <v>333</v>
      </c>
      <c r="I3" s="311"/>
      <c r="K3" s="255" t="s">
        <v>34</v>
      </c>
      <c r="L3" s="256"/>
      <c r="M3" s="256"/>
      <c r="N3" s="257"/>
      <c r="O3" s="255" t="s">
        <v>263</v>
      </c>
      <c r="P3" s="256"/>
      <c r="Q3" s="256"/>
      <c r="R3" s="257"/>
    </row>
    <row r="4" spans="1:18" ht="17.25" thickBot="1">
      <c r="A4" s="40" t="s">
        <v>209</v>
      </c>
      <c r="B4" s="11" t="s">
        <v>210</v>
      </c>
      <c r="C4" s="95">
        <v>9.17</v>
      </c>
      <c r="D4" s="92">
        <v>9.03686088E-2</v>
      </c>
      <c r="E4" s="93">
        <v>6417482954.7560263</v>
      </c>
      <c r="F4" s="35"/>
      <c r="G4" s="300"/>
      <c r="H4" s="312"/>
      <c r="I4" s="312"/>
      <c r="K4" s="292" t="s">
        <v>55</v>
      </c>
      <c r="L4" s="308">
        <f ca="1">NOW()</f>
        <v>44396.90101898148</v>
      </c>
      <c r="M4" s="309"/>
      <c r="N4" s="310"/>
      <c r="O4" s="307" t="s">
        <v>55</v>
      </c>
      <c r="P4" s="308">
        <f ca="1">NOW()</f>
        <v>44396.90101898148</v>
      </c>
      <c r="Q4" s="309"/>
      <c r="R4" s="310"/>
    </row>
    <row r="5" spans="1:18" ht="17.25" thickBot="1">
      <c r="A5" s="40" t="s">
        <v>105</v>
      </c>
      <c r="B5" s="11" t="s">
        <v>106</v>
      </c>
      <c r="C5" s="95">
        <v>30310</v>
      </c>
      <c r="D5" s="92">
        <v>2.5372124499999999E-2</v>
      </c>
      <c r="E5" s="93">
        <v>1465321.9912258999</v>
      </c>
      <c r="F5" s="35"/>
      <c r="K5" s="300"/>
      <c r="L5" s="36" t="s">
        <v>58</v>
      </c>
      <c r="M5" s="73" t="s">
        <v>59</v>
      </c>
      <c r="N5" s="69" t="s">
        <v>265</v>
      </c>
      <c r="O5" s="300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215</v>
      </c>
      <c r="B6" s="11" t="s">
        <v>216</v>
      </c>
      <c r="C6" s="95">
        <v>7.22</v>
      </c>
      <c r="D6" s="92">
        <v>1.6901408499999999E-2</v>
      </c>
      <c r="E6" s="93">
        <v>2634873047.3118677</v>
      </c>
      <c r="F6" s="35"/>
      <c r="G6" s="255" t="s">
        <v>52</v>
      </c>
      <c r="H6" s="256"/>
      <c r="I6" s="25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메인프레임</v>
      </c>
      <c r="P6" s="38">
        <f t="shared" ref="P6:P25" si="2">_xlfn.IFNA(VLOOKUP(O6, $B$2:$D$200, 2, FALSE), "")</f>
        <v>9.6</v>
      </c>
      <c r="Q6" s="76">
        <f t="shared" ref="Q6:Q25" si="3">_xlfn.IFNA(VLOOKUP(O6, $B$2:$D$200, 3, FALSE), "")</f>
        <v>0.1538461538</v>
      </c>
      <c r="R6" s="85">
        <f>_xlfn.IFNA(VLOOKUP(O6, $B$2:$E$200, 4, FALSE), "")</f>
        <v>8791820495.8431511</v>
      </c>
    </row>
    <row r="7" spans="1:18">
      <c r="A7" s="40" t="s">
        <v>187</v>
      </c>
      <c r="B7" s="11" t="s">
        <v>188</v>
      </c>
      <c r="C7" s="95">
        <v>9.0500000000000007</v>
      </c>
      <c r="D7" s="92">
        <v>1.68539326E-2</v>
      </c>
      <c r="E7" s="93">
        <v>4827561951.8290949</v>
      </c>
      <c r="F7" s="35"/>
      <c r="G7" s="283" t="s">
        <v>36</v>
      </c>
      <c r="H7" s="284"/>
      <c r="I7" s="28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캐리프로토콜</v>
      </c>
      <c r="P7" s="39">
        <f t="shared" si="2"/>
        <v>8.76</v>
      </c>
      <c r="Q7" s="77">
        <f t="shared" si="3"/>
        <v>0.1005025126</v>
      </c>
      <c r="R7" s="86">
        <f t="shared" ref="R7:R25" si="5">_xlfn.IFNA(VLOOKUP(O7, $B$2:$E$200, 4, FALSE), "")</f>
        <v>7278891210.1356878</v>
      </c>
    </row>
    <row r="8" spans="1:18" ht="17.25" thickBot="1">
      <c r="A8" s="40" t="s">
        <v>121</v>
      </c>
      <c r="B8" s="11" t="s">
        <v>122</v>
      </c>
      <c r="C8" s="95">
        <v>19.399999999999999</v>
      </c>
      <c r="D8" s="92">
        <v>1.5706806300000001E-2</v>
      </c>
      <c r="E8" s="93">
        <v>563781037.62882936</v>
      </c>
      <c r="F8" s="35"/>
      <c r="G8" s="276"/>
      <c r="H8" s="277"/>
      <c r="I8" s="2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아하토큰</v>
      </c>
      <c r="P8" s="39">
        <f t="shared" si="2"/>
        <v>9.17</v>
      </c>
      <c r="Q8" s="77">
        <f t="shared" si="3"/>
        <v>9.03686088E-2</v>
      </c>
      <c r="R8" s="86">
        <f t="shared" si="5"/>
        <v>6417482954.7560263</v>
      </c>
    </row>
    <row r="9" spans="1:18" ht="17.25" thickBot="1">
      <c r="A9" s="40" t="s">
        <v>99</v>
      </c>
      <c r="B9" s="11" t="s">
        <v>100</v>
      </c>
      <c r="C9" s="95">
        <v>49770</v>
      </c>
      <c r="D9" s="92">
        <v>2.4169183999999998E-3</v>
      </c>
      <c r="E9" s="93">
        <v>2733220.1466122102</v>
      </c>
      <c r="F9" s="35"/>
      <c r="G9" s="9" t="s">
        <v>38</v>
      </c>
      <c r="H9" s="256" t="s">
        <v>37</v>
      </c>
      <c r="I9" s="25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비트코인캐시에이비씨</v>
      </c>
      <c r="P9" s="39">
        <f t="shared" si="2"/>
        <v>30310</v>
      </c>
      <c r="Q9" s="77">
        <f t="shared" si="3"/>
        <v>2.5372124499999999E-2</v>
      </c>
      <c r="R9" s="86">
        <f t="shared" si="5"/>
        <v>1465321.9912258999</v>
      </c>
    </row>
    <row r="10" spans="1:18">
      <c r="A10" s="40" t="s">
        <v>203</v>
      </c>
      <c r="B10" s="11" t="s">
        <v>204</v>
      </c>
      <c r="C10" s="95">
        <v>10.4</v>
      </c>
      <c r="D10" s="92">
        <v>0</v>
      </c>
      <c r="E10" s="93">
        <v>736351114.79680157</v>
      </c>
      <c r="F10" s="35"/>
      <c r="G10" s="301">
        <f>_xlfn.IFNA(VLOOKUP(G7, $B$2:$D$200, 3, FALSE), "-")</f>
        <v>-1.7603483499999999E-2</v>
      </c>
      <c r="H10" s="303">
        <f>_xlfn.IFNA(VLOOKUP(G7, $B$2:$D$200, 2, FALSE), "-")</f>
        <v>37000000</v>
      </c>
      <c r="I10" s="30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무비블록</v>
      </c>
      <c r="P10" s="39">
        <f t="shared" si="2"/>
        <v>7.22</v>
      </c>
      <c r="Q10" s="77">
        <f t="shared" si="3"/>
        <v>1.6901408499999999E-2</v>
      </c>
      <c r="R10" s="90">
        <f t="shared" si="5"/>
        <v>2634873047.3118677</v>
      </c>
    </row>
    <row r="11" spans="1:18" ht="17.25" thickBot="1">
      <c r="A11" s="40" t="s">
        <v>157</v>
      </c>
      <c r="B11" s="11" t="s">
        <v>158</v>
      </c>
      <c r="C11" s="95">
        <v>15630</v>
      </c>
      <c r="D11" s="92">
        <v>-6.3938619999999999E-4</v>
      </c>
      <c r="E11" s="93">
        <v>456010.69041233999</v>
      </c>
      <c r="F11" s="35"/>
      <c r="G11" s="302"/>
      <c r="H11" s="305"/>
      <c r="I11" s="30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썬더토큰</v>
      </c>
      <c r="P11" s="45">
        <f t="shared" si="2"/>
        <v>9.0500000000000007</v>
      </c>
      <c r="Q11" s="80">
        <f t="shared" si="3"/>
        <v>1.68539326E-2</v>
      </c>
      <c r="R11" s="99">
        <f t="shared" si="5"/>
        <v>4827561951.8290949</v>
      </c>
    </row>
    <row r="12" spans="1:18" ht="17.25" thickBot="1">
      <c r="A12" s="40" t="s">
        <v>143</v>
      </c>
      <c r="B12" s="11" t="s">
        <v>144</v>
      </c>
      <c r="C12" s="95">
        <v>73.599999999999994</v>
      </c>
      <c r="D12" s="92">
        <v>-1.3568521E-3</v>
      </c>
      <c r="E12" s="93">
        <v>93511682.783968583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스톰엑스</v>
      </c>
      <c r="P12" s="39">
        <f t="shared" si="2"/>
        <v>19.399999999999999</v>
      </c>
      <c r="Q12" s="77">
        <f t="shared" si="3"/>
        <v>1.5706806300000001E-2</v>
      </c>
      <c r="R12" s="86">
        <f t="shared" si="5"/>
        <v>563781037.62882936</v>
      </c>
    </row>
    <row r="13" spans="1:18" ht="17.25" thickBot="1">
      <c r="A13" s="40" t="s">
        <v>159</v>
      </c>
      <c r="B13" s="11" t="s">
        <v>160</v>
      </c>
      <c r="C13" s="95">
        <v>952</v>
      </c>
      <c r="D13" s="92">
        <v>-5.2246604E-3</v>
      </c>
      <c r="E13" s="93">
        <v>25987022.017152231</v>
      </c>
      <c r="F13" s="35"/>
      <c r="G13" s="255" t="s">
        <v>70</v>
      </c>
      <c r="H13" s="256"/>
      <c r="I13" s="25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이더리움클래식</v>
      </c>
      <c r="P13" s="39">
        <f t="shared" si="2"/>
        <v>49770</v>
      </c>
      <c r="Q13" s="77">
        <f t="shared" si="3"/>
        <v>2.4169183999999998E-3</v>
      </c>
      <c r="R13" s="86">
        <f t="shared" si="5"/>
        <v>2733220.1466122102</v>
      </c>
    </row>
    <row r="14" spans="1:18">
      <c r="A14" s="40" t="s">
        <v>91</v>
      </c>
      <c r="B14" s="11" t="s">
        <v>92</v>
      </c>
      <c r="C14" s="95">
        <v>45020</v>
      </c>
      <c r="D14" s="92">
        <v>-6.1810155000000004E-3</v>
      </c>
      <c r="E14" s="93">
        <v>414417.81163198</v>
      </c>
      <c r="F14" s="35"/>
      <c r="G14" s="283" t="s">
        <v>36</v>
      </c>
      <c r="H14" s="284"/>
      <c r="I14" s="28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리퍼리움</v>
      </c>
      <c r="P14" s="39">
        <f t="shared" si="2"/>
        <v>10.4</v>
      </c>
      <c r="Q14" s="77">
        <f t="shared" si="3"/>
        <v>0</v>
      </c>
      <c r="R14" s="86">
        <f t="shared" si="5"/>
        <v>736351114.79680157</v>
      </c>
    </row>
    <row r="15" spans="1:18" ht="17.25" thickBot="1">
      <c r="A15" s="40" t="s">
        <v>242</v>
      </c>
      <c r="B15" s="11" t="s">
        <v>243</v>
      </c>
      <c r="C15" s="95">
        <v>339</v>
      </c>
      <c r="D15" s="92">
        <v>-1.1661807600000001E-2</v>
      </c>
      <c r="E15" s="93">
        <v>5616143.8151203701</v>
      </c>
      <c r="F15" s="35"/>
      <c r="G15" s="276"/>
      <c r="H15" s="277"/>
      <c r="I15" s="2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웨이브</v>
      </c>
      <c r="P15" s="37">
        <f t="shared" si="2"/>
        <v>15630</v>
      </c>
      <c r="Q15" s="79">
        <f t="shared" si="3"/>
        <v>-6.3938619999999999E-4</v>
      </c>
      <c r="R15" s="87">
        <f t="shared" si="5"/>
        <v>456010.69041233999</v>
      </c>
    </row>
    <row r="16" spans="1:18" ht="17.25" thickBot="1">
      <c r="A16" s="40" t="s">
        <v>177</v>
      </c>
      <c r="B16" s="11" t="s">
        <v>178</v>
      </c>
      <c r="C16" s="95">
        <v>12.2</v>
      </c>
      <c r="D16" s="92">
        <v>-1.6129032299999999E-2</v>
      </c>
      <c r="E16" s="93">
        <v>393668575.64915013</v>
      </c>
      <c r="F16" s="35"/>
      <c r="G16" s="9" t="s">
        <v>38</v>
      </c>
      <c r="H16" s="256" t="s">
        <v>37</v>
      </c>
      <c r="I16" s="25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앵커</v>
      </c>
      <c r="P16" s="38">
        <f t="shared" si="2"/>
        <v>73.599999999999994</v>
      </c>
      <c r="Q16" s="76">
        <f t="shared" si="3"/>
        <v>-1.3568521E-3</v>
      </c>
      <c r="R16" s="85">
        <f t="shared" si="5"/>
        <v>93511682.783968583</v>
      </c>
    </row>
    <row r="17" spans="1:18">
      <c r="A17" s="40" t="s">
        <v>48</v>
      </c>
      <c r="B17" s="11" t="s">
        <v>49</v>
      </c>
      <c r="C17" s="95">
        <v>37000000</v>
      </c>
      <c r="D17" s="92">
        <v>-1.7603483499999999E-2</v>
      </c>
      <c r="E17" s="93">
        <v>1938.02130829</v>
      </c>
      <c r="F17" s="35"/>
      <c r="G17" s="301">
        <f>_xlfn.IFNA(VLOOKUP(G14, $B$2:$D$200, 3, FALSE), "-")</f>
        <v>-1.7603483499999999E-2</v>
      </c>
      <c r="H17" s="303">
        <f>_xlfn.IFNA(VLOOKUP(G14, $B$2:$D$200, 2, FALSE), "-")</f>
        <v>37000000</v>
      </c>
      <c r="I17" s="30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스토리지</v>
      </c>
      <c r="P17" s="39">
        <f t="shared" si="2"/>
        <v>952</v>
      </c>
      <c r="Q17" s="77">
        <f t="shared" si="3"/>
        <v>-5.2246604E-3</v>
      </c>
      <c r="R17" s="86">
        <f t="shared" si="5"/>
        <v>25987022.017152231</v>
      </c>
    </row>
    <row r="18" spans="1:18" ht="17.25" thickBot="1">
      <c r="A18" s="40" t="s">
        <v>151</v>
      </c>
      <c r="B18" s="11" t="s">
        <v>152</v>
      </c>
      <c r="C18" s="95">
        <v>65.099999999999994</v>
      </c>
      <c r="D18" s="92">
        <v>-1.80995475E-2</v>
      </c>
      <c r="E18" s="93">
        <v>56790868.386445463</v>
      </c>
      <c r="F18" s="35"/>
      <c r="G18" s="302"/>
      <c r="H18" s="305"/>
      <c r="I18" s="30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비트코인골드</v>
      </c>
      <c r="P18" s="39">
        <f t="shared" si="2"/>
        <v>45020</v>
      </c>
      <c r="Q18" s="77">
        <f t="shared" si="3"/>
        <v>-6.1810155000000004E-3</v>
      </c>
      <c r="R18" s="86">
        <f t="shared" si="5"/>
        <v>414417.81163198</v>
      </c>
    </row>
    <row r="19" spans="1:18" ht="17.25" thickBot="1">
      <c r="A19" s="40" t="s">
        <v>181</v>
      </c>
      <c r="B19" s="11" t="s">
        <v>182</v>
      </c>
      <c r="C19" s="95">
        <v>43810</v>
      </c>
      <c r="D19" s="92">
        <v>-2.2316447199999999E-2</v>
      </c>
      <c r="E19" s="93">
        <v>39648.4685255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골렘</v>
      </c>
      <c r="P19" s="39">
        <f t="shared" si="2"/>
        <v>339</v>
      </c>
      <c r="Q19" s="77">
        <f t="shared" si="3"/>
        <v>-1.1661807600000001E-2</v>
      </c>
      <c r="R19" s="86">
        <f t="shared" si="5"/>
        <v>5616143.8151203701</v>
      </c>
    </row>
    <row r="20" spans="1:18" ht="17.25" thickBot="1">
      <c r="A20" s="40" t="s">
        <v>189</v>
      </c>
      <c r="B20" s="11" t="s">
        <v>190</v>
      </c>
      <c r="C20" s="95">
        <v>12.6</v>
      </c>
      <c r="D20" s="92">
        <v>-2.3255814E-2</v>
      </c>
      <c r="E20" s="93">
        <v>730606205.15946746</v>
      </c>
      <c r="F20" s="35"/>
      <c r="G20" s="255" t="s">
        <v>257</v>
      </c>
      <c r="H20" s="256"/>
      <c r="I20" s="25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에브리피디아</v>
      </c>
      <c r="P20" s="39">
        <f t="shared" si="2"/>
        <v>12.2</v>
      </c>
      <c r="Q20" s="77">
        <f t="shared" si="3"/>
        <v>-1.6129032299999999E-2</v>
      </c>
      <c r="R20" s="90">
        <f t="shared" si="5"/>
        <v>393668575.64915013</v>
      </c>
    </row>
    <row r="21" spans="1:18">
      <c r="A21" s="40" t="s">
        <v>81</v>
      </c>
      <c r="B21" s="11" t="s">
        <v>82</v>
      </c>
      <c r="C21" s="95">
        <v>1365</v>
      </c>
      <c r="D21" s="92">
        <v>-2.5000000000000001E-2</v>
      </c>
      <c r="E21" s="93">
        <v>6339814.8898168895</v>
      </c>
      <c r="F21" s="35"/>
      <c r="G21" s="283" t="s">
        <v>36</v>
      </c>
      <c r="H21" s="284"/>
      <c r="I21" s="28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비트코인</v>
      </c>
      <c r="P21" s="45">
        <f t="shared" si="2"/>
        <v>37000000</v>
      </c>
      <c r="Q21" s="80">
        <f t="shared" si="3"/>
        <v>-1.7603483499999999E-2</v>
      </c>
      <c r="R21" s="99">
        <f t="shared" si="5"/>
        <v>1938.02130829</v>
      </c>
    </row>
    <row r="22" spans="1:18" ht="17.25" thickBot="1">
      <c r="A22" s="40" t="s">
        <v>77</v>
      </c>
      <c r="B22" s="11" t="s">
        <v>78</v>
      </c>
      <c r="C22" s="95">
        <v>505300</v>
      </c>
      <c r="D22" s="92">
        <v>-2.6209288899999999E-2</v>
      </c>
      <c r="E22" s="93">
        <v>7944.92352166</v>
      </c>
      <c r="F22" s="35"/>
      <c r="G22" s="276"/>
      <c r="H22" s="277"/>
      <c r="I22" s="2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트론</v>
      </c>
      <c r="P22" s="39">
        <f t="shared" si="2"/>
        <v>65.099999999999994</v>
      </c>
      <c r="Q22" s="77">
        <f t="shared" si="3"/>
        <v>-1.80995475E-2</v>
      </c>
      <c r="R22" s="86">
        <f t="shared" si="5"/>
        <v>56790868.386445463</v>
      </c>
    </row>
    <row r="23" spans="1:18" ht="17.25" thickBot="1">
      <c r="A23" s="40" t="s">
        <v>93</v>
      </c>
      <c r="B23" s="11" t="s">
        <v>94</v>
      </c>
      <c r="C23" s="95">
        <v>2182000</v>
      </c>
      <c r="D23" s="92">
        <v>-2.6761819799999999E-2</v>
      </c>
      <c r="E23" s="93">
        <v>39623.20986812</v>
      </c>
      <c r="F23" s="35"/>
      <c r="G23" s="9" t="s">
        <v>38</v>
      </c>
      <c r="H23" s="256" t="s">
        <v>37</v>
      </c>
      <c r="I23" s="25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스트라이크</v>
      </c>
      <c r="P23" s="39">
        <f t="shared" si="2"/>
        <v>43810</v>
      </c>
      <c r="Q23" s="77">
        <f t="shared" si="3"/>
        <v>-2.2316447199999999E-2</v>
      </c>
      <c r="R23" s="86">
        <f t="shared" si="5"/>
        <v>39648.4685255</v>
      </c>
    </row>
    <row r="24" spans="1:18">
      <c r="A24" s="40" t="s">
        <v>87</v>
      </c>
      <c r="B24" s="11" t="s">
        <v>88</v>
      </c>
      <c r="C24" s="95">
        <v>142600</v>
      </c>
      <c r="D24" s="92">
        <v>-2.7285129599999999E-2</v>
      </c>
      <c r="E24" s="93">
        <v>8667.9137781200006</v>
      </c>
      <c r="F24" s="35"/>
      <c r="G24" s="301">
        <f>_xlfn.IFNA(VLOOKUP(G21, $B$2:$D$200, 3, FALSE), "-")</f>
        <v>-1.7603483499999999E-2</v>
      </c>
      <c r="H24" s="303">
        <f>_xlfn.IFNA(VLOOKUP(G21, $B$2:$D$200, 2, FALSE), "-")</f>
        <v>37000000</v>
      </c>
      <c r="I24" s="30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엠블</v>
      </c>
      <c r="P24" s="39">
        <f t="shared" si="2"/>
        <v>12.6</v>
      </c>
      <c r="Q24" s="77">
        <f t="shared" si="3"/>
        <v>-2.3255814E-2</v>
      </c>
      <c r="R24" s="86">
        <f t="shared" si="5"/>
        <v>730606205.15946746</v>
      </c>
    </row>
    <row r="25" spans="1:18" ht="17.25" thickBot="1">
      <c r="A25" s="40" t="s">
        <v>234</v>
      </c>
      <c r="B25" s="11" t="s">
        <v>235</v>
      </c>
      <c r="C25" s="95">
        <v>48.2</v>
      </c>
      <c r="D25" s="92">
        <v>-2.8225806499999999E-2</v>
      </c>
      <c r="E25" s="93">
        <v>84518248.329505339</v>
      </c>
      <c r="F25" s="35"/>
      <c r="G25" s="302"/>
      <c r="H25" s="305"/>
      <c r="I25" s="30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에이다</v>
      </c>
      <c r="P25" s="37">
        <f t="shared" si="2"/>
        <v>1365</v>
      </c>
      <c r="Q25" s="79">
        <f t="shared" si="3"/>
        <v>-2.5000000000000001E-2</v>
      </c>
      <c r="R25" s="87">
        <f t="shared" si="5"/>
        <v>6339814.8898168895</v>
      </c>
    </row>
    <row r="26" spans="1:18">
      <c r="A26" s="40" t="s">
        <v>71</v>
      </c>
      <c r="B26" s="11" t="s">
        <v>72</v>
      </c>
      <c r="C26" s="95">
        <v>17.100000000000001</v>
      </c>
      <c r="D26" s="92">
        <v>-2.84090909E-2</v>
      </c>
      <c r="E26" s="93">
        <v>254392175.20303544</v>
      </c>
      <c r="F26" s="35"/>
    </row>
    <row r="27" spans="1:18" ht="17.25" thickBot="1">
      <c r="A27" s="40" t="s">
        <v>161</v>
      </c>
      <c r="B27" s="11" t="s">
        <v>162</v>
      </c>
      <c r="C27" s="95">
        <v>67.2</v>
      </c>
      <c r="D27" s="92">
        <v>-2.89017341E-2</v>
      </c>
      <c r="E27" s="93">
        <v>26209215.810910489</v>
      </c>
      <c r="F27" s="35"/>
    </row>
    <row r="28" spans="1:18" ht="17.25" thickBot="1">
      <c r="A28" s="40" t="s">
        <v>240</v>
      </c>
      <c r="B28" s="11" t="s">
        <v>241</v>
      </c>
      <c r="C28" s="95">
        <v>46.5</v>
      </c>
      <c r="D28" s="92">
        <v>-2.92275574E-2</v>
      </c>
      <c r="E28" s="93">
        <v>26936936.513228431</v>
      </c>
      <c r="F28" s="35"/>
      <c r="G28" s="255" t="s">
        <v>46</v>
      </c>
      <c r="H28" s="256"/>
      <c r="I28" s="256"/>
      <c r="J28" s="257"/>
      <c r="K28" s="255" t="s">
        <v>44</v>
      </c>
      <c r="L28" s="256"/>
      <c r="M28" s="256"/>
      <c r="N28" s="257"/>
      <c r="O28" s="255" t="s">
        <v>45</v>
      </c>
      <c r="P28" s="256"/>
      <c r="Q28" s="256"/>
      <c r="R28" s="257"/>
    </row>
    <row r="29" spans="1:18" ht="17.25" thickBot="1">
      <c r="A29" s="40" t="s">
        <v>83</v>
      </c>
      <c r="B29" s="11" t="s">
        <v>84</v>
      </c>
      <c r="C29" s="95">
        <v>4180</v>
      </c>
      <c r="D29" s="92">
        <v>-3.0162412999999999E-2</v>
      </c>
      <c r="E29" s="93">
        <v>3991159.0569766602</v>
      </c>
      <c r="F29" s="35"/>
      <c r="G29" s="292" t="s">
        <v>55</v>
      </c>
      <c r="H29" s="308">
        <f ca="1">NOW()</f>
        <v>44396.90101898148</v>
      </c>
      <c r="I29" s="309"/>
      <c r="J29" s="310"/>
      <c r="K29" s="307" t="s">
        <v>55</v>
      </c>
      <c r="L29" s="308">
        <f ca="1">NOW()</f>
        <v>44396.90101898148</v>
      </c>
      <c r="M29" s="309"/>
      <c r="N29" s="310"/>
      <c r="O29" s="307" t="s">
        <v>55</v>
      </c>
      <c r="P29" s="308">
        <f ca="1">NOW()</f>
        <v>44396.90101898148</v>
      </c>
      <c r="Q29" s="309"/>
      <c r="R29" s="310"/>
    </row>
    <row r="30" spans="1:18" ht="17.25" thickBot="1">
      <c r="A30" s="40" t="s">
        <v>219</v>
      </c>
      <c r="B30" s="11" t="s">
        <v>220</v>
      </c>
      <c r="C30" s="95">
        <v>152</v>
      </c>
      <c r="D30" s="92">
        <v>-3.1847133800000003E-2</v>
      </c>
      <c r="E30" s="93">
        <v>87549263.689719543</v>
      </c>
      <c r="F30" s="35"/>
      <c r="G30" s="300"/>
      <c r="H30" s="36" t="s">
        <v>58</v>
      </c>
      <c r="I30" s="73" t="s">
        <v>59</v>
      </c>
      <c r="J30" s="69" t="s">
        <v>265</v>
      </c>
      <c r="K30" s="300"/>
      <c r="L30" s="36" t="s">
        <v>58</v>
      </c>
      <c r="M30" s="73" t="s">
        <v>59</v>
      </c>
      <c r="N30" s="69" t="s">
        <v>265</v>
      </c>
      <c r="O30" s="300"/>
      <c r="P30" s="36" t="s">
        <v>58</v>
      </c>
      <c r="Q30" s="73" t="s">
        <v>59</v>
      </c>
      <c r="R30" s="69" t="s">
        <v>265</v>
      </c>
    </row>
    <row r="31" spans="1:18">
      <c r="A31" s="40" t="s">
        <v>53</v>
      </c>
      <c r="B31" s="11" t="s">
        <v>54</v>
      </c>
      <c r="C31" s="95">
        <v>207</v>
      </c>
      <c r="D31" s="92">
        <v>-3.27102804E-2</v>
      </c>
      <c r="E31" s="93">
        <v>13901720.665843681</v>
      </c>
      <c r="F31" s="35"/>
      <c r="G31" s="55" t="str">
        <f ca="1">IFERROR(OFFSET(INDIRECT($H$3 &amp; "!A98"), 0, 0), "")</f>
        <v>리스크</v>
      </c>
      <c r="H31" s="38">
        <f t="shared" ref="H31:H50" ca="1" si="7">_xlfn.IFNA(VLOOKUP(G31, $B$2:$D$200, 2, FALSE), "")</f>
        <v>2765</v>
      </c>
      <c r="I31" s="76">
        <f t="shared" ref="I31:I50" ca="1" si="8">_xlfn.IFNA(VLOOKUP(G31, $B$2:$D$200, 3, FALSE), "")</f>
        <v>-0.11942675160000001</v>
      </c>
      <c r="J31" s="85">
        <f ca="1">_xlfn.IFNA(VLOOKUP(G31, $B$2:$E$200, 4, FALSE), "")</f>
        <v>5254710.1631435798</v>
      </c>
      <c r="K31" s="55" t="str">
        <f ca="1">IFERROR(OFFSET(INDIRECT($H$3 &amp; "!A44"), 0, 0), "")</f>
        <v>오브스</v>
      </c>
      <c r="L31" s="38">
        <f t="shared" ref="L31:L50" ca="1" si="9">_xlfn.IFNA(VLOOKUP(K31, $B$2:$D$200, 2, FALSE), "")</f>
        <v>71.900000000000006</v>
      </c>
      <c r="M31" s="76">
        <f t="shared" ref="M31:M50" ca="1" si="10">_xlfn.IFNA(VLOOKUP(K31, $B$2:$D$200, 3, FALSE), "")</f>
        <v>-6.7444876799999998E-2</v>
      </c>
      <c r="N31" s="85">
        <f ca="1">_xlfn.IFNA(VLOOKUP(K31, $B$2:$E$200, 4, FALSE), "")</f>
        <v>91082384.58396475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318</v>
      </c>
      <c r="Q31" s="76">
        <f t="shared" ref="Q31:Q50" ca="1" si="12">_xlfn.IFNA(VLOOKUP(O31, $B$2:$D$200, 3, FALSE), "")</f>
        <v>-8.8825214900000005E-2</v>
      </c>
      <c r="R31" s="85">
        <f ca="1">_xlfn.IFNA(VLOOKUP(O31, $B$2:$E$200, 4, FALSE), "")</f>
        <v>41589159.850692153</v>
      </c>
    </row>
    <row r="32" spans="1:18">
      <c r="A32" s="40" t="s">
        <v>175</v>
      </c>
      <c r="B32" s="11" t="s">
        <v>176</v>
      </c>
      <c r="C32" s="95">
        <v>976</v>
      </c>
      <c r="D32" s="92">
        <v>-3.3663366299999997E-2</v>
      </c>
      <c r="E32" s="93">
        <v>327832.61786825</v>
      </c>
      <c r="F32" s="35"/>
      <c r="G32" s="56" t="str">
        <f ca="1">IFERROR(OFFSET(INDIRECT($H$3 &amp; "!A98"), 1, 0), "")</f>
        <v>세럼</v>
      </c>
      <c r="H32" s="39">
        <f t="shared" ca="1" si="7"/>
        <v>3215</v>
      </c>
      <c r="I32" s="77">
        <f t="shared" ca="1" si="8"/>
        <v>-6.6763425299999998E-2</v>
      </c>
      <c r="J32" s="86">
        <f t="shared" ref="J32:J50" ca="1" si="13">_xlfn.IFNA(VLOOKUP(G32, $B$2:$E$200, 4, FALSE), "")</f>
        <v>2398254.14235644</v>
      </c>
      <c r="K32" s="56" t="str">
        <f ca="1">IFERROR(OFFSET(INDIRECT($H$3 &amp; "!A44"), 1, 0), "")</f>
        <v>엠블</v>
      </c>
      <c r="L32" s="39">
        <f t="shared" ca="1" si="9"/>
        <v>12.6</v>
      </c>
      <c r="M32" s="77">
        <f t="shared" ca="1" si="10"/>
        <v>-2.3255814E-2</v>
      </c>
      <c r="N32" s="86">
        <f t="shared" ref="N32:N50" ca="1" si="14">_xlfn.IFNA(VLOOKUP(K32, $B$2:$E$200, 4, FALSE), "")</f>
        <v>730606205.15946746</v>
      </c>
      <c r="O32" s="56" t="str">
        <f ca="1">IFERROR(OFFSET(INDIRECT($H$3 &amp; "!A71"), 1, 0), "")</f>
        <v>파워렛저</v>
      </c>
      <c r="P32" s="39">
        <f t="shared" ca="1" si="11"/>
        <v>194</v>
      </c>
      <c r="Q32" s="77">
        <f t="shared" ca="1" si="12"/>
        <v>-7.1770334899999996E-2</v>
      </c>
      <c r="R32" s="86">
        <f t="shared" ref="R32:R50" ca="1" si="15">_xlfn.IFNA(VLOOKUP(O32, $B$2:$E$200, 4, FALSE), "")</f>
        <v>59302549.258242048</v>
      </c>
    </row>
    <row r="33" spans="1:18">
      <c r="A33" s="40" t="s">
        <v>227</v>
      </c>
      <c r="B33" s="11" t="s">
        <v>228</v>
      </c>
      <c r="C33" s="95">
        <v>284</v>
      </c>
      <c r="D33" s="92">
        <v>-3.4013605400000001E-2</v>
      </c>
      <c r="E33" s="93">
        <v>15335268.15383764</v>
      </c>
      <c r="F33" s="35"/>
      <c r="G33" s="56" t="str">
        <f ca="1">IFERROR(OFFSET(INDIRECT($H$3 &amp; "!A98"), 2, 0), "")</f>
        <v>쎄타퓨엘</v>
      </c>
      <c r="H33" s="39">
        <f t="shared" ca="1" si="7"/>
        <v>318</v>
      </c>
      <c r="I33" s="77">
        <f t="shared" ca="1" si="8"/>
        <v>-8.8825214900000005E-2</v>
      </c>
      <c r="J33" s="86">
        <f t="shared" ca="1" si="13"/>
        <v>41589159.850692153</v>
      </c>
      <c r="K33" s="56" t="str">
        <f ca="1">IFERROR(OFFSET(INDIRECT($H$3 &amp; "!A44"), 2, 0), "")</f>
        <v>비체인</v>
      </c>
      <c r="L33" s="39">
        <f t="shared" ca="1" si="9"/>
        <v>75.5</v>
      </c>
      <c r="M33" s="77">
        <f t="shared" ca="1" si="10"/>
        <v>-5.7428214700000001E-2</v>
      </c>
      <c r="N33" s="86">
        <f t="shared" ca="1" si="14"/>
        <v>127906829.79700926</v>
      </c>
      <c r="O33" s="56" t="str">
        <f ca="1">IFERROR(OFFSET(INDIRECT($H$3 &amp; "!A71"), 2, 0), "")</f>
        <v>샌드박스</v>
      </c>
      <c r="P33" s="39">
        <f t="shared" ca="1" si="11"/>
        <v>508</v>
      </c>
      <c r="Q33" s="77">
        <f t="shared" ca="1" si="12"/>
        <v>-0.1180555556</v>
      </c>
      <c r="R33" s="86">
        <f t="shared" ca="1" si="15"/>
        <v>88129552.661897853</v>
      </c>
    </row>
    <row r="34" spans="1:18">
      <c r="A34" s="40" t="s">
        <v>89</v>
      </c>
      <c r="B34" s="11" t="s">
        <v>90</v>
      </c>
      <c r="C34" s="95">
        <v>670</v>
      </c>
      <c r="D34" s="92">
        <v>-3.5971222999999997E-2</v>
      </c>
      <c r="E34" s="93">
        <v>132632432.9146906</v>
      </c>
      <c r="F34" s="35"/>
      <c r="G34" s="56" t="str">
        <f ca="1">IFERROR(OFFSET(INDIRECT($H$3 &amp; "!A98"), 3, 0), "")</f>
        <v>파워렛저</v>
      </c>
      <c r="H34" s="39">
        <f t="shared" ca="1" si="7"/>
        <v>194</v>
      </c>
      <c r="I34" s="77">
        <f t="shared" ca="1" si="8"/>
        <v>-7.1770334899999996E-2</v>
      </c>
      <c r="J34" s="86">
        <f t="shared" ca="1" si="13"/>
        <v>59302549.258242048</v>
      </c>
      <c r="K34" s="56" t="str">
        <f ca="1">IFERROR(OFFSET(INDIRECT($H$3 &amp; "!A44"), 3, 0), "")</f>
        <v>썬더토큰</v>
      </c>
      <c r="L34" s="39">
        <f t="shared" ca="1" si="9"/>
        <v>9.0500000000000007</v>
      </c>
      <c r="M34" s="77">
        <f t="shared" ca="1" si="10"/>
        <v>1.68539326E-2</v>
      </c>
      <c r="N34" s="86">
        <f t="shared" ca="1" si="14"/>
        <v>4827561951.8290949</v>
      </c>
      <c r="O34" s="56" t="str">
        <f ca="1">IFERROR(OFFSET(INDIRECT($H$3 &amp; "!A71"), 3, 0), "")</f>
        <v>폴리매쓰</v>
      </c>
      <c r="P34" s="39">
        <f t="shared" ca="1" si="11"/>
        <v>195</v>
      </c>
      <c r="Q34" s="77">
        <f t="shared" ca="1" si="12"/>
        <v>-5.3398058300000002E-2</v>
      </c>
      <c r="R34" s="86">
        <f t="shared" ca="1" si="15"/>
        <v>14483100.07935337</v>
      </c>
    </row>
    <row r="35" spans="1:18">
      <c r="A35" s="40" t="s">
        <v>125</v>
      </c>
      <c r="B35" s="11" t="s">
        <v>126</v>
      </c>
      <c r="C35" s="95">
        <v>136050</v>
      </c>
      <c r="D35" s="92">
        <v>-3.6473087799999998E-2</v>
      </c>
      <c r="E35" s="93">
        <v>24732.861872720001</v>
      </c>
      <c r="F35" s="35"/>
      <c r="G35" s="58" t="str">
        <f ca="1">IFERROR(OFFSET(INDIRECT($H$3 &amp; "!A98"), 4, 0), "")</f>
        <v>비트코인캐시에이비씨</v>
      </c>
      <c r="H35" s="44">
        <f t="shared" ca="1" si="7"/>
        <v>30310</v>
      </c>
      <c r="I35" s="78">
        <f t="shared" ca="1" si="8"/>
        <v>2.5372124499999999E-2</v>
      </c>
      <c r="J35" s="90">
        <f t="shared" ca="1" si="13"/>
        <v>1465321.9912258999</v>
      </c>
      <c r="K35" s="58" t="str">
        <f ca="1">IFERROR(OFFSET(INDIRECT($H$3 &amp; "!A44"), 4, 0), "")</f>
        <v>시아코인</v>
      </c>
      <c r="L35" s="44">
        <f t="shared" ca="1" si="9"/>
        <v>12.9</v>
      </c>
      <c r="M35" s="78">
        <f t="shared" ca="1" si="10"/>
        <v>-3.7313432799999997E-2</v>
      </c>
      <c r="N35" s="90">
        <f t="shared" ca="1" si="14"/>
        <v>503951731.32186317</v>
      </c>
      <c r="O35" s="58" t="str">
        <f ca="1">IFERROR(OFFSET(INDIRECT($H$3 &amp; "!A71"), 4, 0), "")</f>
        <v>디센트럴랜드</v>
      </c>
      <c r="P35" s="44">
        <f t="shared" ca="1" si="11"/>
        <v>677</v>
      </c>
      <c r="Q35" s="78">
        <f t="shared" ca="1" si="12"/>
        <v>-6.4917127099999999E-2</v>
      </c>
      <c r="R35" s="90">
        <f t="shared" ca="1" si="15"/>
        <v>11480490.607555941</v>
      </c>
    </row>
    <row r="36" spans="1:18">
      <c r="A36" s="40" t="s">
        <v>246</v>
      </c>
      <c r="B36" s="11" t="s">
        <v>247</v>
      </c>
      <c r="C36" s="95">
        <v>6770</v>
      </c>
      <c r="D36" s="92">
        <v>-3.6984352800000002E-2</v>
      </c>
      <c r="E36" s="93">
        <v>920679.04883588001</v>
      </c>
      <c r="F36" s="35"/>
      <c r="G36" s="56" t="str">
        <f ca="1">IFERROR(OFFSET(INDIRECT($H$3 &amp; "!A98"), 5, 0), "")</f>
        <v>오브스</v>
      </c>
      <c r="H36" s="39">
        <f t="shared" ca="1" si="7"/>
        <v>71.900000000000006</v>
      </c>
      <c r="I36" s="77">
        <f t="shared" ca="1" si="8"/>
        <v>-6.7444876799999998E-2</v>
      </c>
      <c r="J36" s="99">
        <f t="shared" ca="1" si="13"/>
        <v>91082384.58396475</v>
      </c>
      <c r="K36" s="56" t="str">
        <f ca="1">IFERROR(OFFSET(INDIRECT($H$3 &amp; "!A44"), 5, 0), "")</f>
        <v>질리카</v>
      </c>
      <c r="L36" s="39">
        <f t="shared" ca="1" si="9"/>
        <v>70.900000000000006</v>
      </c>
      <c r="M36" s="77">
        <f t="shared" ca="1" si="10"/>
        <v>-5.5925432800000001E-2</v>
      </c>
      <c r="N36" s="99">
        <f t="shared" ca="1" si="14"/>
        <v>24757162.854094818</v>
      </c>
      <c r="O36" s="56" t="str">
        <f ca="1">IFERROR(OFFSET(INDIRECT($H$3 &amp; "!A71"), 5, 0), "")</f>
        <v>크립토닷컴체인</v>
      </c>
      <c r="P36" s="39">
        <f t="shared" ca="1" si="11"/>
        <v>127</v>
      </c>
      <c r="Q36" s="77">
        <f t="shared" ca="1" si="12"/>
        <v>-3.7878787900000002E-2</v>
      </c>
      <c r="R36" s="99">
        <f t="shared" ca="1" si="15"/>
        <v>10612129.600056941</v>
      </c>
    </row>
    <row r="37" spans="1:18">
      <c r="A37" s="40" t="s">
        <v>252</v>
      </c>
      <c r="B37" s="11" t="s">
        <v>253</v>
      </c>
      <c r="C37" s="95">
        <v>701</v>
      </c>
      <c r="D37" s="92">
        <v>-3.7087912100000002E-2</v>
      </c>
      <c r="E37" s="93">
        <v>14238887.326553751</v>
      </c>
      <c r="F37" s="35"/>
      <c r="G37" s="56" t="str">
        <f ca="1">IFERROR(OFFSET(INDIRECT($H$3 &amp; "!A98"), 6, 0), "")</f>
        <v>엠블</v>
      </c>
      <c r="H37" s="39">
        <f t="shared" ca="1" si="7"/>
        <v>12.6</v>
      </c>
      <c r="I37" s="77">
        <f t="shared" ca="1" si="8"/>
        <v>-2.3255814E-2</v>
      </c>
      <c r="J37" s="86">
        <f t="shared" ca="1" si="13"/>
        <v>730606205.15946746</v>
      </c>
      <c r="K37" s="56" t="str">
        <f ca="1">IFERROR(OFFSET(INDIRECT($H$3 &amp; "!A44"), 6, 0), "")</f>
        <v>트론</v>
      </c>
      <c r="L37" s="39">
        <f t="shared" ca="1" si="9"/>
        <v>65.099999999999994</v>
      </c>
      <c r="M37" s="77">
        <f t="shared" ca="1" si="10"/>
        <v>-1.80995475E-2</v>
      </c>
      <c r="N37" s="86">
        <f t="shared" ca="1" si="14"/>
        <v>56790868.386445463</v>
      </c>
      <c r="O37" s="56" t="str">
        <f ca="1">IFERROR(OFFSET(INDIRECT($H$3 &amp; "!A71"), 6, 0), "")</f>
        <v>리플</v>
      </c>
      <c r="P37" s="39">
        <f t="shared" ca="1" si="11"/>
        <v>670</v>
      </c>
      <c r="Q37" s="77">
        <f t="shared" ca="1" si="12"/>
        <v>-3.5971222999999997E-2</v>
      </c>
      <c r="R37" s="86">
        <f t="shared" ca="1" si="15"/>
        <v>132632432.9146906</v>
      </c>
    </row>
    <row r="38" spans="1:18">
      <c r="A38" s="40" t="s">
        <v>147</v>
      </c>
      <c r="B38" s="11" t="s">
        <v>148</v>
      </c>
      <c r="C38" s="95">
        <v>12.9</v>
      </c>
      <c r="D38" s="92">
        <v>-3.7313432799999997E-2</v>
      </c>
      <c r="E38" s="93">
        <v>503951731.32186317</v>
      </c>
      <c r="F38" s="35"/>
      <c r="G38" s="56" t="str">
        <f ca="1">IFERROR(OFFSET(INDIRECT($H$3 &amp; "!A98"), 7, 0), "")</f>
        <v>샌드박스</v>
      </c>
      <c r="H38" s="39">
        <f t="shared" ca="1" si="7"/>
        <v>508</v>
      </c>
      <c r="I38" s="77">
        <f t="shared" ca="1" si="8"/>
        <v>-0.1180555556</v>
      </c>
      <c r="J38" s="86">
        <f t="shared" ca="1" si="13"/>
        <v>88129552.661897853</v>
      </c>
      <c r="K38" s="56" t="str">
        <f ca="1">IFERROR(OFFSET(INDIRECT($H$3 &amp; "!A44"), 7, 0), "")</f>
        <v>에브리피디아</v>
      </c>
      <c r="L38" s="39">
        <f t="shared" ca="1" si="9"/>
        <v>12.2</v>
      </c>
      <c r="M38" s="77">
        <f t="shared" ca="1" si="10"/>
        <v>-1.6129032299999999E-2</v>
      </c>
      <c r="N38" s="86">
        <f t="shared" ca="1" si="14"/>
        <v>393668575.64915013</v>
      </c>
      <c r="O38" s="56" t="str">
        <f ca="1">IFERROR(OFFSET(INDIRECT($H$3 &amp; "!A71"), 7, 0), "")</f>
        <v>아이오타</v>
      </c>
      <c r="P38" s="39">
        <f t="shared" ca="1" si="11"/>
        <v>976</v>
      </c>
      <c r="Q38" s="77">
        <f t="shared" ca="1" si="12"/>
        <v>-3.3663366299999997E-2</v>
      </c>
      <c r="R38" s="86">
        <f t="shared" ca="1" si="15"/>
        <v>327832.61786825</v>
      </c>
    </row>
    <row r="39" spans="1:18">
      <c r="A39" s="40" t="s">
        <v>236</v>
      </c>
      <c r="B39" s="11" t="s">
        <v>237</v>
      </c>
      <c r="C39" s="95">
        <v>410</v>
      </c>
      <c r="D39" s="92">
        <v>-3.75586854E-2</v>
      </c>
      <c r="E39" s="93">
        <v>37062856.221711449</v>
      </c>
      <c r="F39" s="35"/>
      <c r="G39" s="56" t="str">
        <f ca="1">IFERROR(OFFSET(INDIRECT($H$3 &amp; "!A98"), 8, 0), "")</f>
        <v>폴카닷</v>
      </c>
      <c r="H39" s="39">
        <f t="shared" ca="1" si="7"/>
        <v>13750</v>
      </c>
      <c r="I39" s="77">
        <f t="shared" ca="1" si="8"/>
        <v>-8.2109479299999996E-2</v>
      </c>
      <c r="J39" s="86">
        <f t="shared" ca="1" si="13"/>
        <v>786928.85048626002</v>
      </c>
      <c r="K39" s="56" t="str">
        <f ca="1">IFERROR(OFFSET(INDIRECT($H$3 &amp; "!A44"), 8, 0), "")</f>
        <v>리퍼리움</v>
      </c>
      <c r="L39" s="39">
        <f t="shared" ca="1" si="9"/>
        <v>10.4</v>
      </c>
      <c r="M39" s="77">
        <f t="shared" ca="1" si="10"/>
        <v>0</v>
      </c>
      <c r="N39" s="86">
        <f t="shared" ca="1" si="14"/>
        <v>736351114.79680157</v>
      </c>
      <c r="O39" s="56" t="str">
        <f ca="1">IFERROR(OFFSET(INDIRECT($H$3 &amp; "!A71"), 8, 0), "")</f>
        <v>온톨로지</v>
      </c>
      <c r="P39" s="39">
        <f t="shared" ca="1" si="11"/>
        <v>726</v>
      </c>
      <c r="Q39" s="77">
        <f t="shared" ca="1" si="12"/>
        <v>-7.5159235699999993E-2</v>
      </c>
      <c r="R39" s="86">
        <f t="shared" ca="1" si="15"/>
        <v>9080294.8960529491</v>
      </c>
    </row>
    <row r="40" spans="1:18" ht="17.25" thickBot="1">
      <c r="A40" s="40" t="s">
        <v>117</v>
      </c>
      <c r="B40" s="11" t="s">
        <v>118</v>
      </c>
      <c r="C40" s="95">
        <v>127</v>
      </c>
      <c r="D40" s="92">
        <v>-3.7878787900000002E-2</v>
      </c>
      <c r="E40" s="93">
        <v>10612129.600056941</v>
      </c>
      <c r="F40" s="35"/>
      <c r="G40" s="57" t="str">
        <f ca="1">IFERROR(OFFSET(INDIRECT($H$3 &amp; "!A98"), 9, 0), "")</f>
        <v>폴리매쓰</v>
      </c>
      <c r="H40" s="37">
        <f t="shared" ca="1" si="7"/>
        <v>195</v>
      </c>
      <c r="I40" s="79">
        <f t="shared" ca="1" si="8"/>
        <v>-5.3398058300000002E-2</v>
      </c>
      <c r="J40" s="87">
        <f t="shared" ca="1" si="13"/>
        <v>14483100.07935337</v>
      </c>
      <c r="K40" s="57" t="str">
        <f ca="1">IFERROR(OFFSET(INDIRECT($H$3 &amp; "!A44"), 9, 0), "")</f>
        <v>비트토렌트</v>
      </c>
      <c r="L40" s="37">
        <f t="shared" ca="1" si="9"/>
        <v>2.52</v>
      </c>
      <c r="M40" s="79">
        <f t="shared" ca="1" si="10"/>
        <v>-3.8167938899999997E-2</v>
      </c>
      <c r="N40" s="87">
        <f t="shared" ca="1" si="14"/>
        <v>3301795302.788403</v>
      </c>
      <c r="O40" s="57" t="str">
        <f ca="1">IFERROR(OFFSET(INDIRECT($H$3 &amp; "!A71"), 9, 0), "")</f>
        <v>스텔라루멘</v>
      </c>
      <c r="P40" s="37">
        <f t="shared" ca="1" si="11"/>
        <v>261</v>
      </c>
      <c r="Q40" s="79">
        <f t="shared" ca="1" si="12"/>
        <v>-4.0441176500000002E-2</v>
      </c>
      <c r="R40" s="87">
        <f t="shared" ca="1" si="15"/>
        <v>23287107.909308858</v>
      </c>
    </row>
    <row r="41" spans="1:18">
      <c r="A41" s="40" t="s">
        <v>250</v>
      </c>
      <c r="B41" s="11" t="s">
        <v>251</v>
      </c>
      <c r="C41" s="95">
        <v>48.1</v>
      </c>
      <c r="D41" s="92">
        <v>-3.7999999999999999E-2</v>
      </c>
      <c r="E41" s="93">
        <v>25267227.706933491</v>
      </c>
      <c r="F41" s="35"/>
      <c r="G41" s="59" t="str">
        <f ca="1">IFERROR(OFFSET(INDIRECT($H$3 &amp; "!A98"), 10, 0), "")</f>
        <v>스와이프</v>
      </c>
      <c r="H41" s="38">
        <f t="shared" ca="1" si="7"/>
        <v>1905</v>
      </c>
      <c r="I41" s="76">
        <f t="shared" ca="1" si="8"/>
        <v>-6.1576354700000002E-2</v>
      </c>
      <c r="J41" s="85">
        <f t="shared" ca="1" si="13"/>
        <v>1972181.11737903</v>
      </c>
      <c r="K41" s="55" t="str">
        <f ca="1">IFERROR(OFFSET(INDIRECT($H$3 &amp; "!A44"), 10, 0), "")</f>
        <v>앵커</v>
      </c>
      <c r="L41" s="38">
        <f t="shared" ca="1" si="9"/>
        <v>73.599999999999994</v>
      </c>
      <c r="M41" s="76">
        <f t="shared" ca="1" si="10"/>
        <v>-1.3568521E-3</v>
      </c>
      <c r="N41" s="85">
        <f t="shared" ca="1" si="14"/>
        <v>93511682.783968583</v>
      </c>
      <c r="O41" s="55" t="str">
        <f ca="1">IFERROR(OFFSET(INDIRECT($H$3 &amp; "!A71"), 10, 0), "")</f>
        <v>도지코인</v>
      </c>
      <c r="P41" s="38">
        <f t="shared" ca="1" si="11"/>
        <v>205</v>
      </c>
      <c r="Q41" s="76">
        <f t="shared" ca="1" si="12"/>
        <v>-4.6511627899999998E-2</v>
      </c>
      <c r="R41" s="85">
        <f t="shared" ca="1" si="15"/>
        <v>446740784.1475938</v>
      </c>
    </row>
    <row r="42" spans="1:18">
      <c r="A42" s="40" t="s">
        <v>109</v>
      </c>
      <c r="B42" s="11" t="s">
        <v>110</v>
      </c>
      <c r="C42" s="95">
        <v>101</v>
      </c>
      <c r="D42" s="92">
        <v>-3.8095238099999998E-2</v>
      </c>
      <c r="E42" s="93">
        <v>30027005.572056629</v>
      </c>
      <c r="F42" s="35"/>
      <c r="G42" s="56" t="str">
        <f ca="1">IFERROR(OFFSET(INDIRECT($H$3 &amp; "!A98"), 11, 0), "")</f>
        <v>카바</v>
      </c>
      <c r="H42" s="39">
        <f t="shared" ca="1" si="7"/>
        <v>4360</v>
      </c>
      <c r="I42" s="77">
        <f t="shared" ca="1" si="8"/>
        <v>-6.4377682399999997E-2</v>
      </c>
      <c r="J42" s="86">
        <f t="shared" ca="1" si="13"/>
        <v>314103.00293058</v>
      </c>
      <c r="K42" s="56" t="str">
        <f ca="1">IFERROR(OFFSET(INDIRECT($H$3 &amp; "!A44"), 11, 0), "")</f>
        <v>아이오에스티</v>
      </c>
      <c r="L42" s="39">
        <f t="shared" ca="1" si="9"/>
        <v>21.2</v>
      </c>
      <c r="M42" s="77">
        <f t="shared" ca="1" si="10"/>
        <v>-4.0723981899999998E-2</v>
      </c>
      <c r="N42" s="86">
        <f t="shared" ca="1" si="14"/>
        <v>178466725.37092391</v>
      </c>
      <c r="O42" s="56" t="str">
        <f ca="1">IFERROR(OFFSET(INDIRECT($H$3 &amp; "!A71"), 11, 0), "")</f>
        <v>왁스</v>
      </c>
      <c r="P42" s="39">
        <f t="shared" ca="1" si="11"/>
        <v>140</v>
      </c>
      <c r="Q42" s="77">
        <f t="shared" ca="1" si="12"/>
        <v>-4.7619047599999999E-2</v>
      </c>
      <c r="R42" s="86">
        <f t="shared" ca="1" si="15"/>
        <v>10146115.618579069</v>
      </c>
    </row>
    <row r="43" spans="1:18">
      <c r="A43" s="40" t="s">
        <v>97</v>
      </c>
      <c r="B43" s="11" t="s">
        <v>98</v>
      </c>
      <c r="C43" s="95">
        <v>2.52</v>
      </c>
      <c r="D43" s="92">
        <v>-3.8167938899999997E-2</v>
      </c>
      <c r="E43" s="93">
        <v>3301795302.788403</v>
      </c>
      <c r="F43" s="35"/>
      <c r="G43" s="56" t="str">
        <f ca="1">IFERROR(OFFSET(INDIRECT($H$3 &amp; "!A98"), 12, 0), "")</f>
        <v>이더리움</v>
      </c>
      <c r="H43" s="39">
        <f t="shared" ca="1" si="7"/>
        <v>2182000</v>
      </c>
      <c r="I43" s="77">
        <f t="shared" ca="1" si="8"/>
        <v>-2.6761819799999999E-2</v>
      </c>
      <c r="J43" s="86">
        <f t="shared" ca="1" si="13"/>
        <v>39623.20986812</v>
      </c>
      <c r="K43" s="56" t="str">
        <f ca="1">IFERROR(OFFSET(INDIRECT($H$3 &amp; "!A44"), 12, 0), "")</f>
        <v>저스트</v>
      </c>
      <c r="L43" s="39">
        <f t="shared" ca="1" si="9"/>
        <v>48.1</v>
      </c>
      <c r="M43" s="77">
        <f t="shared" ca="1" si="10"/>
        <v>-3.7999999999999999E-2</v>
      </c>
      <c r="N43" s="86">
        <f t="shared" ca="1" si="14"/>
        <v>25267227.706933491</v>
      </c>
      <c r="O43" s="56" t="str">
        <f ca="1">IFERROR(OFFSET(INDIRECT($H$3 &amp; "!A71"), 12, 0), "")</f>
        <v>제로엑스</v>
      </c>
      <c r="P43" s="39">
        <f t="shared" ca="1" si="11"/>
        <v>709</v>
      </c>
      <c r="Q43" s="77">
        <f t="shared" ca="1" si="12"/>
        <v>-4.05953992E-2</v>
      </c>
      <c r="R43" s="86">
        <f t="shared" ca="1" si="15"/>
        <v>2432263.0201199302</v>
      </c>
    </row>
    <row r="44" spans="1:18">
      <c r="A44" s="40" t="s">
        <v>62</v>
      </c>
      <c r="B44" s="11" t="s">
        <v>63</v>
      </c>
      <c r="C44" s="95">
        <v>33830</v>
      </c>
      <c r="D44" s="92">
        <v>-3.9466212399999999E-2</v>
      </c>
      <c r="E44" s="93">
        <v>106554.87269213999</v>
      </c>
      <c r="F44" s="35"/>
      <c r="G44" s="56" t="str">
        <f ca="1">IFERROR(OFFSET(INDIRECT($H$3 &amp; "!A98"), 13, 0), "")</f>
        <v>퀀텀</v>
      </c>
      <c r="H44" s="39">
        <f t="shared" ca="1" si="7"/>
        <v>6415</v>
      </c>
      <c r="I44" s="77">
        <f t="shared" ca="1" si="8"/>
        <v>-4.3251304999999997E-2</v>
      </c>
      <c r="J44" s="86">
        <f t="shared" ca="1" si="13"/>
        <v>655476.93997874996</v>
      </c>
      <c r="K44" s="56" t="str">
        <f ca="1">IFERROR(OFFSET(INDIRECT($H$3 &amp; "!A44"), 13, 0), "")</f>
        <v>썸씽</v>
      </c>
      <c r="L44" s="39">
        <f t="shared" ca="1" si="9"/>
        <v>48.2</v>
      </c>
      <c r="M44" s="77">
        <f t="shared" ca="1" si="10"/>
        <v>-2.8225806499999999E-2</v>
      </c>
      <c r="N44" s="86">
        <f t="shared" ca="1" si="14"/>
        <v>84518248.329505339</v>
      </c>
      <c r="O44" s="56" t="str">
        <f ca="1">IFERROR(OFFSET(INDIRECT($H$3 &amp; "!A71"), 13, 0), "")</f>
        <v>메타디움</v>
      </c>
      <c r="P44" s="39">
        <f t="shared" ca="1" si="11"/>
        <v>117</v>
      </c>
      <c r="Q44" s="77">
        <f t="shared" ca="1" si="12"/>
        <v>-7.1428571400000002E-2</v>
      </c>
      <c r="R44" s="86">
        <f t="shared" ca="1" si="15"/>
        <v>64152596.41060704</v>
      </c>
    </row>
    <row r="45" spans="1:18">
      <c r="A45" s="40" t="s">
        <v>50</v>
      </c>
      <c r="B45" s="11" t="s">
        <v>51</v>
      </c>
      <c r="C45" s="95">
        <v>261</v>
      </c>
      <c r="D45" s="92">
        <v>-4.0441176500000002E-2</v>
      </c>
      <c r="E45" s="93">
        <v>23287107.909308858</v>
      </c>
      <c r="F45" s="35"/>
      <c r="G45" s="58" t="str">
        <f ca="1">IFERROR(OFFSET(INDIRECT($H$3 &amp; "!A98"), 14, 0), "")</f>
        <v>비체인</v>
      </c>
      <c r="H45" s="44">
        <f t="shared" ca="1" si="7"/>
        <v>75.5</v>
      </c>
      <c r="I45" s="78">
        <f t="shared" ca="1" si="8"/>
        <v>-5.7428214700000001E-2</v>
      </c>
      <c r="J45" s="90">
        <f t="shared" ca="1" si="13"/>
        <v>127906829.79700926</v>
      </c>
      <c r="K45" s="58" t="str">
        <f ca="1">IFERROR(OFFSET(INDIRECT($H$3 &amp; "!A44"), 14, 0), "")</f>
        <v>스테이터스네트워크토큰</v>
      </c>
      <c r="L45" s="44">
        <f t="shared" ca="1" si="9"/>
        <v>67.2</v>
      </c>
      <c r="M45" s="78">
        <f t="shared" ca="1" si="10"/>
        <v>-2.89017341E-2</v>
      </c>
      <c r="N45" s="90">
        <f t="shared" ca="1" si="14"/>
        <v>26209215.810910489</v>
      </c>
      <c r="O45" s="58" t="str">
        <f ca="1">IFERROR(OFFSET(INDIRECT($H$3 &amp; "!A71"), 14, 0), "")</f>
        <v>그로스톨코인</v>
      </c>
      <c r="P45" s="44">
        <f t="shared" ca="1" si="11"/>
        <v>701</v>
      </c>
      <c r="Q45" s="78">
        <f t="shared" ca="1" si="12"/>
        <v>-3.7087912100000002E-2</v>
      </c>
      <c r="R45" s="90">
        <f t="shared" ca="1" si="15"/>
        <v>14238887.326553751</v>
      </c>
    </row>
    <row r="46" spans="1:18">
      <c r="A46" s="40" t="s">
        <v>103</v>
      </c>
      <c r="B46" s="11" t="s">
        <v>104</v>
      </c>
      <c r="C46" s="95">
        <v>709</v>
      </c>
      <c r="D46" s="92">
        <v>-4.05953992E-2</v>
      </c>
      <c r="E46" s="93">
        <v>2432263.0201199302</v>
      </c>
      <c r="F46" s="35"/>
      <c r="G46" s="56" t="str">
        <f ca="1">IFERROR(OFFSET(INDIRECT($H$3 &amp; "!A98"), 15, 0), "")</f>
        <v>에이다</v>
      </c>
      <c r="H46" s="39">
        <f t="shared" ca="1" si="7"/>
        <v>1365</v>
      </c>
      <c r="I46" s="77">
        <f t="shared" ca="1" si="8"/>
        <v>-2.5000000000000001E-2</v>
      </c>
      <c r="J46" s="99">
        <f t="shared" ca="1" si="13"/>
        <v>6339814.8898168895</v>
      </c>
      <c r="K46" s="56" t="str">
        <f ca="1">IFERROR(OFFSET(INDIRECT($H$3 &amp; "!A44"), 15, 0), "")</f>
        <v>무비블록</v>
      </c>
      <c r="L46" s="39">
        <f t="shared" ca="1" si="9"/>
        <v>7.22</v>
      </c>
      <c r="M46" s="77">
        <f t="shared" ca="1" si="10"/>
        <v>1.6901408499999999E-2</v>
      </c>
      <c r="N46" s="99">
        <f t="shared" ca="1" si="14"/>
        <v>2634873047.3118677</v>
      </c>
      <c r="O46" s="56" t="str">
        <f ca="1">IFERROR(OFFSET(INDIRECT($H$3 &amp; "!A71"), 15, 0), "")</f>
        <v>보라</v>
      </c>
      <c r="P46" s="39">
        <f t="shared" ca="1" si="11"/>
        <v>111</v>
      </c>
      <c r="Q46" s="77">
        <f t="shared" ca="1" si="12"/>
        <v>-5.1282051299999999E-2</v>
      </c>
      <c r="R46" s="99">
        <f t="shared" ca="1" si="15"/>
        <v>37585017.195773132</v>
      </c>
    </row>
    <row r="47" spans="1:18">
      <c r="A47" s="40" t="s">
        <v>64</v>
      </c>
      <c r="B47" s="11" t="s">
        <v>65</v>
      </c>
      <c r="C47" s="95">
        <v>21.2</v>
      </c>
      <c r="D47" s="92">
        <v>-4.0723981899999998E-2</v>
      </c>
      <c r="E47" s="93">
        <v>178466725.37092391</v>
      </c>
      <c r="F47" s="35"/>
      <c r="G47" s="56" t="str">
        <f ca="1">IFERROR(OFFSET(INDIRECT($H$3 &amp; "!A98"), 16, 0), "")</f>
        <v>썬더토큰</v>
      </c>
      <c r="H47" s="39">
        <f t="shared" ca="1" si="7"/>
        <v>9.0500000000000007</v>
      </c>
      <c r="I47" s="77">
        <f t="shared" ca="1" si="8"/>
        <v>1.68539326E-2</v>
      </c>
      <c r="J47" s="86">
        <f t="shared" ca="1" si="13"/>
        <v>4827561951.8290949</v>
      </c>
      <c r="K47" s="56" t="str">
        <f ca="1">IFERROR(OFFSET(INDIRECT($H$3 &amp; "!A44"), 16, 0), "")</f>
        <v>에스티피</v>
      </c>
      <c r="L47" s="39">
        <f t="shared" ca="1" si="9"/>
        <v>46.5</v>
      </c>
      <c r="M47" s="77">
        <f t="shared" ca="1" si="10"/>
        <v>-2.92275574E-2</v>
      </c>
      <c r="N47" s="86">
        <f t="shared" ca="1" si="14"/>
        <v>26936936.513228431</v>
      </c>
      <c r="O47" s="56" t="str">
        <f ca="1">IFERROR(OFFSET(INDIRECT($H$3 &amp; "!A71"), 16, 0), "")</f>
        <v>칠리즈</v>
      </c>
      <c r="P47" s="39">
        <f t="shared" ca="1" si="11"/>
        <v>269</v>
      </c>
      <c r="Q47" s="77">
        <f t="shared" ca="1" si="12"/>
        <v>-4.27046263E-2</v>
      </c>
      <c r="R47" s="86">
        <f t="shared" ca="1" si="15"/>
        <v>21970585.906359918</v>
      </c>
    </row>
    <row r="48" spans="1:18">
      <c r="A48" s="40" t="s">
        <v>135</v>
      </c>
      <c r="B48" s="11" t="s">
        <v>136</v>
      </c>
      <c r="C48" s="95">
        <v>1485</v>
      </c>
      <c r="D48" s="92">
        <v>-4.1935483900000001E-2</v>
      </c>
      <c r="E48" s="93">
        <v>550051.56131628004</v>
      </c>
      <c r="F48" s="35"/>
      <c r="G48" s="56" t="str">
        <f ca="1">IFERROR(OFFSET(INDIRECT($H$3 &amp; "!A98"), 17, 0), "")</f>
        <v>카이버네트워크</v>
      </c>
      <c r="H48" s="39">
        <f t="shared" ca="1" si="7"/>
        <v>1485</v>
      </c>
      <c r="I48" s="77">
        <f t="shared" ca="1" si="8"/>
        <v>-4.1935483900000001E-2</v>
      </c>
      <c r="J48" s="86">
        <f t="shared" ca="1" si="13"/>
        <v>550051.56131628004</v>
      </c>
      <c r="K48" s="56" t="str">
        <f ca="1">IFERROR(OFFSET(INDIRECT($H$3 &amp; "!A44"), 17, 0), "")</f>
        <v>캐리프로토콜</v>
      </c>
      <c r="L48" s="39">
        <f t="shared" ca="1" si="9"/>
        <v>8.76</v>
      </c>
      <c r="M48" s="77">
        <f t="shared" ca="1" si="10"/>
        <v>0.1005025126</v>
      </c>
      <c r="N48" s="86">
        <f t="shared" ca="1" si="14"/>
        <v>7278891210.1356878</v>
      </c>
      <c r="O48" s="56" t="str">
        <f ca="1">IFERROR(OFFSET(INDIRECT($H$3 &amp; "!A71"), 17, 0), "")</f>
        <v>스토리지</v>
      </c>
      <c r="P48" s="39">
        <f t="shared" ca="1" si="11"/>
        <v>952</v>
      </c>
      <c r="Q48" s="77">
        <f t="shared" ca="1" si="12"/>
        <v>-5.2246604E-3</v>
      </c>
      <c r="R48" s="86">
        <f t="shared" ca="1" si="15"/>
        <v>25987022.017152231</v>
      </c>
    </row>
    <row r="49" spans="1:18">
      <c r="A49" s="40" t="s">
        <v>79</v>
      </c>
      <c r="B49" s="11" t="s">
        <v>80</v>
      </c>
      <c r="C49" s="95">
        <v>591</v>
      </c>
      <c r="D49" s="92">
        <v>-4.2139384100000003E-2</v>
      </c>
      <c r="E49" s="93">
        <v>2280854.9480856298</v>
      </c>
      <c r="F49" s="35"/>
      <c r="G49" s="56" t="str">
        <f ca="1">IFERROR(OFFSET(INDIRECT($H$3 &amp; "!A98"), 18, 0), "")</f>
        <v>디센트럴랜드</v>
      </c>
      <c r="H49" s="39">
        <f t="shared" ca="1" si="7"/>
        <v>677</v>
      </c>
      <c r="I49" s="77">
        <f t="shared" ca="1" si="8"/>
        <v>-6.4917127099999999E-2</v>
      </c>
      <c r="J49" s="86">
        <f t="shared" ca="1" si="13"/>
        <v>11480490.607555941</v>
      </c>
      <c r="K49" s="56" t="str">
        <f ca="1">IFERROR(OFFSET(INDIRECT($H$3 &amp; "!A44"), 18, 0), "")</f>
        <v>쿼크체인</v>
      </c>
      <c r="L49" s="39">
        <f t="shared" ca="1" si="9"/>
        <v>17.100000000000001</v>
      </c>
      <c r="M49" s="77">
        <f t="shared" ca="1" si="10"/>
        <v>-2.84090909E-2</v>
      </c>
      <c r="N49" s="86">
        <f t="shared" ca="1" si="14"/>
        <v>254392175.20303544</v>
      </c>
      <c r="O49" s="56" t="str">
        <f ca="1">IFERROR(OFFSET(INDIRECT($H$3 &amp; "!A71"), 18, 0), "")</f>
        <v>디카르고</v>
      </c>
      <c r="P49" s="39">
        <f t="shared" ca="1" si="11"/>
        <v>101</v>
      </c>
      <c r="Q49" s="77">
        <f t="shared" ca="1" si="12"/>
        <v>-3.8095238099999998E-2</v>
      </c>
      <c r="R49" s="86">
        <f t="shared" ca="1" si="15"/>
        <v>30027005.572056629</v>
      </c>
    </row>
    <row r="50" spans="1:18" ht="17.25" thickBot="1">
      <c r="A50" s="40" t="s">
        <v>139</v>
      </c>
      <c r="B50" s="11" t="s">
        <v>140</v>
      </c>
      <c r="C50" s="95">
        <v>4155</v>
      </c>
      <c r="D50" s="92">
        <v>-4.2626728099999997E-2</v>
      </c>
      <c r="E50" s="93">
        <v>469804.75261167</v>
      </c>
      <c r="F50" s="35"/>
      <c r="G50" s="57" t="str">
        <f ca="1">IFERROR(OFFSET(INDIRECT($H$3 &amp; "!A98"), 19, 0), "")</f>
        <v>체인링크</v>
      </c>
      <c r="H50" s="37">
        <f t="shared" ca="1" si="7"/>
        <v>17540</v>
      </c>
      <c r="I50" s="79">
        <f t="shared" ca="1" si="8"/>
        <v>-4.4662309400000003E-2</v>
      </c>
      <c r="J50" s="87">
        <f t="shared" ca="1" si="13"/>
        <v>319591.30089219002</v>
      </c>
      <c r="K50" s="57" t="str">
        <f ca="1">IFERROR(OFFSET(INDIRECT($H$3 &amp; "!A44"), 19, 0), "")</f>
        <v>아하토큰</v>
      </c>
      <c r="L50" s="37">
        <f t="shared" ca="1" si="9"/>
        <v>9.17</v>
      </c>
      <c r="M50" s="79">
        <f t="shared" ca="1" si="10"/>
        <v>9.03686088E-2</v>
      </c>
      <c r="N50" s="87">
        <f t="shared" ca="1" si="14"/>
        <v>6417482954.7560263</v>
      </c>
      <c r="O50" s="57" t="str">
        <f ca="1">IFERROR(OFFSET(INDIRECT($H$3 &amp; "!A71"), 19, 0), "")</f>
        <v>골렘</v>
      </c>
      <c r="P50" s="37">
        <f t="shared" ca="1" si="11"/>
        <v>339</v>
      </c>
      <c r="Q50" s="79">
        <f t="shared" ca="1" si="12"/>
        <v>-1.1661807600000001E-2</v>
      </c>
      <c r="R50" s="87">
        <f t="shared" ca="1" si="15"/>
        <v>5616143.8151203701</v>
      </c>
    </row>
    <row r="51" spans="1:18">
      <c r="A51" s="40" t="s">
        <v>85</v>
      </c>
      <c r="B51" s="11" t="s">
        <v>86</v>
      </c>
      <c r="C51" s="95">
        <v>269</v>
      </c>
      <c r="D51" s="92">
        <v>-4.27046263E-2</v>
      </c>
      <c r="E51" s="93">
        <v>21970585.906359918</v>
      </c>
      <c r="F51" s="35"/>
    </row>
    <row r="52" spans="1:18" ht="17.25" thickBot="1">
      <c r="A52" s="40" t="s">
        <v>179</v>
      </c>
      <c r="B52" s="11" t="s">
        <v>180</v>
      </c>
      <c r="C52" s="95">
        <v>6415</v>
      </c>
      <c r="D52" s="92">
        <v>-4.3251304999999997E-2</v>
      </c>
      <c r="E52" s="93">
        <v>655476.93997874996</v>
      </c>
      <c r="F52" s="35"/>
    </row>
    <row r="53" spans="1:18" ht="17.25" thickBot="1">
      <c r="A53" s="40" t="s">
        <v>107</v>
      </c>
      <c r="B53" s="11" t="s">
        <v>108</v>
      </c>
      <c r="C53" s="95">
        <v>871</v>
      </c>
      <c r="D53" s="92">
        <v>-4.3907793600000002E-2</v>
      </c>
      <c r="E53" s="93">
        <v>3037755.6820788202</v>
      </c>
      <c r="F53" s="35"/>
      <c r="G53" s="255" t="s">
        <v>256</v>
      </c>
      <c r="H53" s="256"/>
      <c r="I53" s="256"/>
      <c r="J53" s="257"/>
      <c r="K53" s="255" t="s">
        <v>259</v>
      </c>
      <c r="L53" s="256"/>
      <c r="M53" s="256"/>
      <c r="N53" s="257"/>
      <c r="O53" s="255" t="s">
        <v>260</v>
      </c>
      <c r="P53" s="256"/>
      <c r="Q53" s="256"/>
      <c r="R53" s="257"/>
    </row>
    <row r="54" spans="1:18" ht="17.25" thickBot="1">
      <c r="A54" s="40" t="s">
        <v>217</v>
      </c>
      <c r="B54" s="11" t="s">
        <v>218</v>
      </c>
      <c r="C54" s="95">
        <v>93</v>
      </c>
      <c r="D54" s="92">
        <v>-4.4193216899999999E-2</v>
      </c>
      <c r="E54" s="93">
        <v>56458842.894289412</v>
      </c>
      <c r="F54" s="35"/>
      <c r="G54" s="292" t="s">
        <v>55</v>
      </c>
      <c r="H54" s="308">
        <f ca="1">NOW()</f>
        <v>44396.90101898148</v>
      </c>
      <c r="I54" s="309"/>
      <c r="J54" s="310"/>
      <c r="K54" s="307" t="s">
        <v>55</v>
      </c>
      <c r="L54" s="308">
        <f ca="1">NOW()</f>
        <v>44396.90101898148</v>
      </c>
      <c r="M54" s="309"/>
      <c r="N54" s="310"/>
      <c r="O54" s="307" t="s">
        <v>55</v>
      </c>
      <c r="P54" s="308">
        <f ca="1">NOW()</f>
        <v>44396.90101898148</v>
      </c>
      <c r="Q54" s="309"/>
      <c r="R54" s="310"/>
    </row>
    <row r="55" spans="1:18" ht="17.25" thickBot="1">
      <c r="A55" s="40" t="s">
        <v>75</v>
      </c>
      <c r="B55" s="11" t="s">
        <v>76</v>
      </c>
      <c r="C55" s="95">
        <v>17540</v>
      </c>
      <c r="D55" s="92">
        <v>-4.4662309400000003E-2</v>
      </c>
      <c r="E55" s="93">
        <v>319591.30089219002</v>
      </c>
      <c r="F55" s="35"/>
      <c r="G55" s="300"/>
      <c r="H55" s="36" t="s">
        <v>58</v>
      </c>
      <c r="I55" s="73" t="s">
        <v>59</v>
      </c>
      <c r="J55" s="69" t="s">
        <v>265</v>
      </c>
      <c r="K55" s="300"/>
      <c r="L55" s="36" t="s">
        <v>58</v>
      </c>
      <c r="M55" s="73" t="s">
        <v>59</v>
      </c>
      <c r="N55" s="69" t="s">
        <v>265</v>
      </c>
      <c r="O55" s="300"/>
      <c r="P55" s="36" t="s">
        <v>58</v>
      </c>
      <c r="Q55" s="73" t="s">
        <v>59</v>
      </c>
      <c r="R55" s="69" t="s">
        <v>265</v>
      </c>
    </row>
    <row r="56" spans="1:18">
      <c r="A56" s="40" t="s">
        <v>266</v>
      </c>
      <c r="B56" s="11" t="s">
        <v>267</v>
      </c>
      <c r="C56" s="95">
        <v>205</v>
      </c>
      <c r="D56" s="92">
        <v>-4.6511627899999998E-2</v>
      </c>
      <c r="E56" s="93">
        <v>446740784.1475938</v>
      </c>
      <c r="F56" s="35"/>
      <c r="G56" s="55" t="str">
        <f ca="1">IFERROR(OFFSET(INDIRECT($H$3 &amp; "!A179"), 0, 0), "")</f>
        <v>온톨로지가스</v>
      </c>
      <c r="H56" s="38">
        <f t="shared" ref="H56:H65" ca="1" si="16">_xlfn.IFNA(VLOOKUP(G56, $B$2:$D$200, 2, FALSE), "")</f>
        <v>798</v>
      </c>
      <c r="I56" s="76">
        <f t="shared" ref="I56:I65" ca="1" si="17">_xlfn.IFNA(VLOOKUP(G56, $B$2:$D$200, 3, FALSE), "")</f>
        <v>-4.6594982100000001E-2</v>
      </c>
      <c r="J56" s="85">
        <f ca="1">_xlfn.IFNA(VLOOKUP(G56, $B$2:$E$200, 4, FALSE), "")</f>
        <v>4637998.6291177897</v>
      </c>
      <c r="K56" s="55" t="str">
        <f ca="1">IFERROR(OFFSET(INDIRECT($H$3 &amp; "!A125"), 0, 0), "")</f>
        <v>트론</v>
      </c>
      <c r="L56" s="38">
        <f t="shared" ref="L56:L75" ca="1" si="18">_xlfn.IFNA(VLOOKUP(K56, $B$2:$D$200, 2, FALSE), "")</f>
        <v>65.099999999999994</v>
      </c>
      <c r="M56" s="76">
        <f t="shared" ref="M56:M75" ca="1" si="19">_xlfn.IFNA(VLOOKUP(K56, $B$2:$D$200, 3, FALSE), "")</f>
        <v>-1.80995475E-2</v>
      </c>
      <c r="N56" s="85">
        <f ca="1">_xlfn.IFNA(VLOOKUP(K56, $B$2:$E$200, 4, FALSE), "")</f>
        <v>56790868.386445463</v>
      </c>
      <c r="O56" s="55" t="str">
        <f ca="1">IFERROR(OFFSET(INDIRECT($H$3 &amp; "!A152"), 0, 0), "")</f>
        <v>보라</v>
      </c>
      <c r="P56" s="38">
        <f t="shared" ref="P56:P75" ca="1" si="20">_xlfn.IFNA(VLOOKUP(O56, $B$2:$D$200, 2, FALSE), "")</f>
        <v>111</v>
      </c>
      <c r="Q56" s="76">
        <f t="shared" ref="Q56:Q75" ca="1" si="21">_xlfn.IFNA(VLOOKUP(O56, $B$2:$D$200, 3, FALSE), "")</f>
        <v>-5.1282051299999999E-2</v>
      </c>
      <c r="R56" s="85">
        <f ca="1">_xlfn.IFNA(VLOOKUP(O56, $B$2:$E$200, 4, FALSE), "")</f>
        <v>37585017.195773132</v>
      </c>
    </row>
    <row r="57" spans="1:18">
      <c r="A57" s="40" t="s">
        <v>183</v>
      </c>
      <c r="B57" s="11" t="s">
        <v>184</v>
      </c>
      <c r="C57" s="95">
        <v>798</v>
      </c>
      <c r="D57" s="92">
        <v>-4.6594982100000001E-2</v>
      </c>
      <c r="E57" s="93">
        <v>4637998.6291177897</v>
      </c>
      <c r="F57" s="35"/>
      <c r="G57" s="56" t="str">
        <f ca="1">IFERROR(OFFSET(INDIRECT($H$3 &amp; "!A179"), 1, 0), "")</f>
        <v>아이콘</v>
      </c>
      <c r="H57" s="39">
        <f t="shared" ca="1" si="16"/>
        <v>871</v>
      </c>
      <c r="I57" s="77">
        <f t="shared" ca="1" si="17"/>
        <v>-4.3907793600000002E-2</v>
      </c>
      <c r="J57" s="86">
        <f t="shared" ref="J57:J75" ca="1" si="22">_xlfn.IFNA(VLOOKUP(G57, $B$2:$E$200, 4, FALSE), "")</f>
        <v>3037755.6820788202</v>
      </c>
      <c r="K57" s="56" t="str">
        <f ca="1">IFERROR(OFFSET(INDIRECT($H$3 &amp; "!A125"), 1, 0), "")</f>
        <v>에브리피디아</v>
      </c>
      <c r="L57" s="39">
        <f t="shared" ca="1" si="18"/>
        <v>12.2</v>
      </c>
      <c r="M57" s="77">
        <f t="shared" ca="1" si="19"/>
        <v>-1.6129032299999999E-2</v>
      </c>
      <c r="N57" s="86">
        <f t="shared" ref="N57:N75" ca="1" si="23">_xlfn.IFNA(VLOOKUP(K57, $B$2:$E$200, 4, FALSE), "")</f>
        <v>393668575.64915013</v>
      </c>
      <c r="O57" s="56" t="str">
        <f ca="1">IFERROR(OFFSET(INDIRECT($H$3 &amp; "!A152"), 1, 0), "")</f>
        <v>칠리즈</v>
      </c>
      <c r="P57" s="39">
        <f t="shared" ca="1" si="20"/>
        <v>269</v>
      </c>
      <c r="Q57" s="77">
        <f t="shared" ca="1" si="21"/>
        <v>-4.27046263E-2</v>
      </c>
      <c r="R57" s="86">
        <f t="shared" ref="R57:R75" ca="1" si="24">_xlfn.IFNA(VLOOKUP(O57, $B$2:$E$200, 4, FALSE), "")</f>
        <v>21970585.906359918</v>
      </c>
    </row>
    <row r="58" spans="1:18">
      <c r="A58" s="40" t="s">
        <v>244</v>
      </c>
      <c r="B58" s="11" t="s">
        <v>245</v>
      </c>
      <c r="C58" s="95">
        <v>1020</v>
      </c>
      <c r="D58" s="92">
        <v>-4.6728972000000001E-2</v>
      </c>
      <c r="E58" s="93">
        <v>830744.66805680003</v>
      </c>
      <c r="F58" s="35"/>
      <c r="G58" s="56" t="str">
        <f ca="1">IFERROR(OFFSET(INDIRECT($H$3 &amp; "!A179"), 2, 0), "")</f>
        <v>스택스</v>
      </c>
      <c r="H58" s="39">
        <f t="shared" ca="1" si="16"/>
        <v>1065</v>
      </c>
      <c r="I58" s="77">
        <f t="shared" ca="1" si="17"/>
        <v>-0.12704918030000001</v>
      </c>
      <c r="J58" s="86">
        <f t="shared" ca="1" si="22"/>
        <v>8567603.8491784297</v>
      </c>
      <c r="K58" s="56" t="str">
        <f ca="1">IFERROR(OFFSET(INDIRECT($H$3 &amp; "!A125"), 2, 0), "")</f>
        <v>리퍼리움</v>
      </c>
      <c r="L58" s="39">
        <f t="shared" ca="1" si="18"/>
        <v>10.4</v>
      </c>
      <c r="M58" s="77">
        <f t="shared" ca="1" si="19"/>
        <v>0</v>
      </c>
      <c r="N58" s="86">
        <f t="shared" ca="1" si="23"/>
        <v>736351114.79680157</v>
      </c>
      <c r="O58" s="56" t="str">
        <f ca="1">IFERROR(OFFSET(INDIRECT($H$3 &amp; "!A152"), 2, 0), "")</f>
        <v>스토리지</v>
      </c>
      <c r="P58" s="39">
        <f t="shared" ca="1" si="20"/>
        <v>952</v>
      </c>
      <c r="Q58" s="77">
        <f t="shared" ca="1" si="21"/>
        <v>-5.2246604E-3</v>
      </c>
      <c r="R58" s="86">
        <f t="shared" ca="1" si="24"/>
        <v>25987022.017152231</v>
      </c>
    </row>
    <row r="59" spans="1:18">
      <c r="A59" s="40" t="s">
        <v>230</v>
      </c>
      <c r="B59" s="11" t="s">
        <v>231</v>
      </c>
      <c r="C59" s="95">
        <v>140</v>
      </c>
      <c r="D59" s="92">
        <v>-4.7619047599999999E-2</v>
      </c>
      <c r="E59" s="93">
        <v>10146115.618579069</v>
      </c>
      <c r="F59" s="35"/>
      <c r="G59" s="56" t="str">
        <f ca="1">IFERROR(OFFSET(INDIRECT($H$3 &amp; "!A179"), 3, 0), "")</f>
        <v>휴먼스케이프</v>
      </c>
      <c r="H59" s="39">
        <f t="shared" ca="1" si="16"/>
        <v>93</v>
      </c>
      <c r="I59" s="77">
        <f t="shared" ca="1" si="17"/>
        <v>-4.4193216899999999E-2</v>
      </c>
      <c r="J59" s="86">
        <f t="shared" ca="1" si="22"/>
        <v>56458842.894289412</v>
      </c>
      <c r="K59" s="56" t="str">
        <f ca="1">IFERROR(OFFSET(INDIRECT($H$3 &amp; "!A125"), 3, 0), "")</f>
        <v>비트토렌트</v>
      </c>
      <c r="L59" s="39">
        <f t="shared" ca="1" si="18"/>
        <v>2.52</v>
      </c>
      <c r="M59" s="77">
        <f t="shared" ca="1" si="19"/>
        <v>-3.8167938899999997E-2</v>
      </c>
      <c r="N59" s="86">
        <f t="shared" ca="1" si="23"/>
        <v>3301795302.788403</v>
      </c>
      <c r="O59" s="56" t="str">
        <f ca="1">IFERROR(OFFSET(INDIRECT($H$3 &amp; "!A152"), 3, 0), "")</f>
        <v>디카르고</v>
      </c>
      <c r="P59" s="39">
        <f t="shared" ca="1" si="20"/>
        <v>101</v>
      </c>
      <c r="Q59" s="77">
        <f t="shared" ca="1" si="21"/>
        <v>-3.8095238099999998E-2</v>
      </c>
      <c r="R59" s="86">
        <f t="shared" ca="1" si="24"/>
        <v>30027005.572056629</v>
      </c>
    </row>
    <row r="60" spans="1:18">
      <c r="A60" s="40" t="s">
        <v>141</v>
      </c>
      <c r="B60" s="11" t="s">
        <v>142</v>
      </c>
      <c r="C60" s="95">
        <v>6950</v>
      </c>
      <c r="D60" s="92">
        <v>-4.7945205499999997E-2</v>
      </c>
      <c r="E60" s="93">
        <v>392560.43136056</v>
      </c>
      <c r="F60" s="35"/>
      <c r="G60" s="56" t="str">
        <f ca="1">IFERROR(OFFSET(INDIRECT($H$3 &amp; "!A179"), 4, 0), "")</f>
        <v>헤데라해시그래프</v>
      </c>
      <c r="H60" s="39">
        <f t="shared" ca="1" si="16"/>
        <v>207</v>
      </c>
      <c r="I60" s="77">
        <f t="shared" ca="1" si="17"/>
        <v>-3.27102804E-2</v>
      </c>
      <c r="J60" s="90">
        <f t="shared" ca="1" si="22"/>
        <v>13901720.665843681</v>
      </c>
      <c r="K60" s="58" t="str">
        <f ca="1">IFERROR(OFFSET(INDIRECT($H$3 &amp; "!A125"), 4, 0), "")</f>
        <v>앵커</v>
      </c>
      <c r="L60" s="44">
        <f t="shared" ca="1" si="18"/>
        <v>73.599999999999994</v>
      </c>
      <c r="M60" s="78">
        <f t="shared" ca="1" si="19"/>
        <v>-1.3568521E-3</v>
      </c>
      <c r="N60" s="90">
        <f t="shared" ca="1" si="23"/>
        <v>93511682.783968583</v>
      </c>
      <c r="O60" s="58" t="str">
        <f ca="1">IFERROR(OFFSET(INDIRECT($H$3 &amp; "!A152"), 4, 0), "")</f>
        <v>골렘</v>
      </c>
      <c r="P60" s="44">
        <f t="shared" ca="1" si="20"/>
        <v>339</v>
      </c>
      <c r="Q60" s="78">
        <f t="shared" ca="1" si="21"/>
        <v>-1.1661807600000001E-2</v>
      </c>
      <c r="R60" s="90">
        <f t="shared" ca="1" si="24"/>
        <v>5616143.8151203701</v>
      </c>
    </row>
    <row r="61" spans="1:18">
      <c r="A61" s="40" t="s">
        <v>95</v>
      </c>
      <c r="B61" s="11" t="s">
        <v>96</v>
      </c>
      <c r="C61" s="95">
        <v>2755</v>
      </c>
      <c r="D61" s="92">
        <v>-4.8359240099999999E-2</v>
      </c>
      <c r="E61" s="93">
        <v>940327.98990319006</v>
      </c>
      <c r="F61" s="35"/>
      <c r="G61" s="60" t="str">
        <f ca="1">IFERROR(OFFSET(INDIRECT($H$3 &amp; "!A179"), 5, 0), "")</f>
        <v>하이브</v>
      </c>
      <c r="H61" s="45">
        <f t="shared" ca="1" si="16"/>
        <v>338</v>
      </c>
      <c r="I61" s="80">
        <f t="shared" ca="1" si="17"/>
        <v>-5.8495821699999999E-2</v>
      </c>
      <c r="J61" s="99">
        <f t="shared" ca="1" si="22"/>
        <v>44204431.159533069</v>
      </c>
      <c r="K61" s="56" t="str">
        <f ca="1">IFERROR(OFFSET(INDIRECT($H$3 &amp; "!A125"), 5, 0), "")</f>
        <v>아이오에스티</v>
      </c>
      <c r="L61" s="39">
        <f t="shared" ca="1" si="18"/>
        <v>21.2</v>
      </c>
      <c r="M61" s="77">
        <f t="shared" ca="1" si="19"/>
        <v>-4.0723981899999998E-2</v>
      </c>
      <c r="N61" s="99">
        <f t="shared" ca="1" si="23"/>
        <v>178466725.37092391</v>
      </c>
      <c r="O61" s="56" t="str">
        <f ca="1">IFERROR(OFFSET(INDIRECT($H$3 &amp; "!A152"), 5, 0), "")</f>
        <v>아더</v>
      </c>
      <c r="P61" s="39">
        <f t="shared" ca="1" si="20"/>
        <v>162</v>
      </c>
      <c r="Q61" s="77">
        <f t="shared" ca="1" si="21"/>
        <v>-7.42857143E-2</v>
      </c>
      <c r="R61" s="99">
        <f t="shared" ca="1" si="24"/>
        <v>10190239.83912872</v>
      </c>
    </row>
    <row r="62" spans="1:18">
      <c r="A62" s="40" t="s">
        <v>221</v>
      </c>
      <c r="B62" s="11" t="s">
        <v>222</v>
      </c>
      <c r="C62" s="95">
        <v>92.6</v>
      </c>
      <c r="D62" s="92">
        <v>-4.9281314200000002E-2</v>
      </c>
      <c r="E62" s="93">
        <v>18645705.512098279</v>
      </c>
      <c r="F62" s="35"/>
      <c r="G62" s="56" t="str">
        <f ca="1">IFERROR(OFFSET(INDIRECT($H$3 &amp; "!A179"), 6, 0), "")</f>
        <v>던프로토콜</v>
      </c>
      <c r="H62" s="39">
        <f t="shared" ca="1" si="16"/>
        <v>2605</v>
      </c>
      <c r="I62" s="77">
        <f t="shared" ca="1" si="17"/>
        <v>-7.2953736699999994E-2</v>
      </c>
      <c r="J62" s="86">
        <f t="shared" ca="1" si="22"/>
        <v>2746929.1776952902</v>
      </c>
      <c r="K62" s="56" t="str">
        <f ca="1">IFERROR(OFFSET(INDIRECT($H$3 &amp; "!A125"), 6, 0), "")</f>
        <v>저스트</v>
      </c>
      <c r="L62" s="39">
        <f t="shared" ca="1" si="18"/>
        <v>48.1</v>
      </c>
      <c r="M62" s="77">
        <f t="shared" ca="1" si="19"/>
        <v>-3.7999999999999999E-2</v>
      </c>
      <c r="N62" s="86">
        <f t="shared" ca="1" si="23"/>
        <v>25267227.706933491</v>
      </c>
      <c r="O62" s="56" t="str">
        <f ca="1">IFERROR(OFFSET(INDIRECT($H$3 &amp; "!A152"), 6, 0), "")</f>
        <v>시빅</v>
      </c>
      <c r="P62" s="39">
        <f t="shared" ca="1" si="20"/>
        <v>235</v>
      </c>
      <c r="Q62" s="77">
        <f t="shared" ca="1" si="21"/>
        <v>-0.06</v>
      </c>
      <c r="R62" s="86">
        <f t="shared" ca="1" si="24"/>
        <v>4962286.85426185</v>
      </c>
    </row>
    <row r="63" spans="1:18">
      <c r="A63" s="40" t="s">
        <v>201</v>
      </c>
      <c r="B63" s="11" t="s">
        <v>202</v>
      </c>
      <c r="C63" s="95">
        <v>47.9</v>
      </c>
      <c r="D63" s="92">
        <v>-4.9603174600000001E-2</v>
      </c>
      <c r="E63" s="93">
        <v>464761598.3800332</v>
      </c>
      <c r="F63" s="35"/>
      <c r="G63" s="56" t="str">
        <f ca="1">IFERROR(OFFSET(INDIRECT($H$3 &amp; "!A179"), 7, 0), "")</f>
        <v>모스코인</v>
      </c>
      <c r="H63" s="39">
        <f t="shared" ca="1" si="16"/>
        <v>92.6</v>
      </c>
      <c r="I63" s="77">
        <f t="shared" ca="1" si="17"/>
        <v>-4.9281314200000002E-2</v>
      </c>
      <c r="J63" s="86">
        <f t="shared" ca="1" si="22"/>
        <v>18645705.512098279</v>
      </c>
      <c r="K63" s="56" t="str">
        <f ca="1">IFERROR(OFFSET(INDIRECT($H$3 &amp; "!A125"), 7, 0), "")</f>
        <v>썸씽</v>
      </c>
      <c r="L63" s="39">
        <f t="shared" ca="1" si="18"/>
        <v>48.2</v>
      </c>
      <c r="M63" s="77">
        <f t="shared" ca="1" si="19"/>
        <v>-2.8225806499999999E-2</v>
      </c>
      <c r="N63" s="86">
        <f t="shared" ca="1" si="23"/>
        <v>84518248.329505339</v>
      </c>
      <c r="O63" s="56" t="str">
        <f ca="1">IFERROR(OFFSET(INDIRECT($H$3 &amp; "!A152"), 7, 0), "")</f>
        <v>베이직어텐션토큰</v>
      </c>
      <c r="P63" s="39">
        <f t="shared" ca="1" si="20"/>
        <v>591</v>
      </c>
      <c r="Q63" s="77">
        <f t="shared" ca="1" si="21"/>
        <v>-4.2139384100000003E-2</v>
      </c>
      <c r="R63" s="86">
        <f t="shared" ca="1" si="24"/>
        <v>2280854.9480856298</v>
      </c>
    </row>
    <row r="64" spans="1:18">
      <c r="A64" s="40" t="s">
        <v>171</v>
      </c>
      <c r="B64" s="11" t="s">
        <v>172</v>
      </c>
      <c r="C64" s="95">
        <v>1695</v>
      </c>
      <c r="D64" s="92">
        <v>-5.0420168100000003E-2</v>
      </c>
      <c r="E64" s="93">
        <v>1715277.5624653499</v>
      </c>
      <c r="F64" s="35"/>
      <c r="G64" s="56" t="str">
        <f ca="1">IFERROR(OFFSET(INDIRECT($H$3 &amp; "!A179"), 8, 0), "")</f>
        <v>아르고</v>
      </c>
      <c r="H64" s="39">
        <f t="shared" ca="1" si="16"/>
        <v>159</v>
      </c>
      <c r="I64" s="77">
        <f t="shared" ca="1" si="17"/>
        <v>-7.5581395300000007E-2</v>
      </c>
      <c r="J64" s="86">
        <f t="shared" ca="1" si="22"/>
        <v>16227349.77986238</v>
      </c>
      <c r="K64" s="56" t="str">
        <f ca="1">IFERROR(OFFSET(INDIRECT($H$3 &amp; "!A125"), 8, 0), "")</f>
        <v>스테이터스네트워크토큰</v>
      </c>
      <c r="L64" s="39">
        <f t="shared" ca="1" si="18"/>
        <v>67.2</v>
      </c>
      <c r="M64" s="77">
        <f t="shared" ca="1" si="19"/>
        <v>-2.89017341E-2</v>
      </c>
      <c r="N64" s="86">
        <f t="shared" ca="1" si="23"/>
        <v>26209215.810910489</v>
      </c>
      <c r="O64" s="56" t="str">
        <f ca="1">IFERROR(OFFSET(INDIRECT($H$3 &amp; "!A152"), 8, 0), "")</f>
        <v>플레이댑</v>
      </c>
      <c r="P64" s="39">
        <f t="shared" ca="1" si="20"/>
        <v>212</v>
      </c>
      <c r="Q64" s="77">
        <f t="shared" ca="1" si="21"/>
        <v>-7.0175438600000001E-2</v>
      </c>
      <c r="R64" s="86">
        <f t="shared" ca="1" si="24"/>
        <v>11743687.141666999</v>
      </c>
    </row>
    <row r="65" spans="1:18" ht="17.25" thickBot="1">
      <c r="A65" s="40" t="s">
        <v>165</v>
      </c>
      <c r="B65" s="11" t="s">
        <v>166</v>
      </c>
      <c r="C65" s="95">
        <v>111</v>
      </c>
      <c r="D65" s="92">
        <v>-5.1282051299999999E-2</v>
      </c>
      <c r="E65" s="93">
        <v>37585017.195773132</v>
      </c>
      <c r="F65" s="35"/>
      <c r="G65" s="57" t="str">
        <f ca="1">IFERROR(OFFSET(INDIRECT($H$3 &amp; "!A179"), 9, 0), "")</f>
        <v>메탈</v>
      </c>
      <c r="H65" s="37">
        <f t="shared" ca="1" si="16"/>
        <v>1695</v>
      </c>
      <c r="I65" s="79">
        <f t="shared" ca="1" si="17"/>
        <v>-5.0420168100000003E-2</v>
      </c>
      <c r="J65" s="87">
        <f t="shared" ca="1" si="22"/>
        <v>1715277.5624653499</v>
      </c>
      <c r="K65" s="57" t="str">
        <f ca="1">IFERROR(OFFSET(INDIRECT($H$3 &amp; "!A125"), 9, 0), "")</f>
        <v>무비블록</v>
      </c>
      <c r="L65" s="37">
        <f t="shared" ca="1" si="18"/>
        <v>7.22</v>
      </c>
      <c r="M65" s="79">
        <f t="shared" ca="1" si="19"/>
        <v>1.6901408499999999E-2</v>
      </c>
      <c r="N65" s="87">
        <f t="shared" ca="1" si="23"/>
        <v>2634873047.3118677</v>
      </c>
      <c r="O65" s="57" t="str">
        <f ca="1">IFERROR(OFFSET(INDIRECT($H$3 &amp; "!A152"), 9, 0), "")</f>
        <v>피르마체인</v>
      </c>
      <c r="P65" s="37">
        <f t="shared" ca="1" si="20"/>
        <v>96.5</v>
      </c>
      <c r="Q65" s="79">
        <f t="shared" ca="1" si="21"/>
        <v>-5.3921568599999997E-2</v>
      </c>
      <c r="R65" s="87">
        <f t="shared" ca="1" si="24"/>
        <v>29714498.06660448</v>
      </c>
    </row>
    <row r="66" spans="1:18">
      <c r="A66" s="40" t="s">
        <v>205</v>
      </c>
      <c r="B66" s="11" t="s">
        <v>206</v>
      </c>
      <c r="C66" s="95">
        <v>195</v>
      </c>
      <c r="D66" s="92">
        <v>-5.3398058300000002E-2</v>
      </c>
      <c r="E66" s="93">
        <v>14483100.07935337</v>
      </c>
      <c r="F66" s="35"/>
      <c r="G66" s="56" t="str">
        <f ca="1">IFERROR(OFFSET(INDIRECT($H$3 &amp; "!A179"), 10, 0), "")</f>
        <v>스팀</v>
      </c>
      <c r="H66" s="38">
        <f t="shared" ref="H66:H75" ca="1" si="25">_xlfn.IFNA(VLOOKUP(G66, $B$2:$D$200, 2, FALSE), "")</f>
        <v>410</v>
      </c>
      <c r="I66" s="76">
        <f t="shared" ref="I66:I75" ca="1" si="26">_xlfn.IFNA(VLOOKUP(G66, $B$2:$D$200, 3, FALSE), "")</f>
        <v>-3.75586854E-2</v>
      </c>
      <c r="J66" s="85">
        <f t="shared" ca="1" si="22"/>
        <v>37062856.221711449</v>
      </c>
      <c r="K66" s="55" t="str">
        <f ca="1">IFERROR(OFFSET(INDIRECT($H$3 &amp; "!A125"), 10, 0), "")</f>
        <v>에스티피</v>
      </c>
      <c r="L66" s="38">
        <f t="shared" ca="1" si="18"/>
        <v>46.5</v>
      </c>
      <c r="M66" s="76">
        <f t="shared" ca="1" si="19"/>
        <v>-2.92275574E-2</v>
      </c>
      <c r="N66" s="85">
        <f t="shared" ca="1" si="23"/>
        <v>26936936.513228431</v>
      </c>
      <c r="O66" s="55" t="str">
        <f ca="1">IFERROR(OFFSET(INDIRECT($H$3 &amp; "!A152"), 10, 0), "")</f>
        <v>헌트</v>
      </c>
      <c r="P66" s="38">
        <f t="shared" ca="1" si="20"/>
        <v>284</v>
      </c>
      <c r="Q66" s="76">
        <f t="shared" ca="1" si="21"/>
        <v>-3.4013605400000001E-2</v>
      </c>
      <c r="R66" s="85">
        <f t="shared" ca="1" si="24"/>
        <v>15335268.15383764</v>
      </c>
    </row>
    <row r="67" spans="1:18">
      <c r="A67" s="40" t="s">
        <v>185</v>
      </c>
      <c r="B67" s="11" t="s">
        <v>186</v>
      </c>
      <c r="C67" s="95">
        <v>5715</v>
      </c>
      <c r="D67" s="92">
        <v>-5.3807947000000002E-2</v>
      </c>
      <c r="E67" s="93">
        <v>646152.11557744001</v>
      </c>
      <c r="F67" s="35"/>
      <c r="G67" s="56" t="str">
        <f ca="1">IFERROR(OFFSET(INDIRECT($H$3 &amp; "!A179"), 11, 0), "")</f>
        <v>알파쿼크</v>
      </c>
      <c r="H67" s="39">
        <f t="shared" ca="1" si="25"/>
        <v>2965</v>
      </c>
      <c r="I67" s="77">
        <f t="shared" ca="1" si="26"/>
        <v>-8.2043343699999993E-2</v>
      </c>
      <c r="J67" s="86">
        <f t="shared" ca="1" si="22"/>
        <v>4292168.4582508802</v>
      </c>
      <c r="K67" s="56" t="str">
        <f ca="1">IFERROR(OFFSET(INDIRECT($H$3 &amp; "!A125"), 11, 0), "")</f>
        <v>캐리프로토콜</v>
      </c>
      <c r="L67" s="39">
        <f t="shared" ca="1" si="18"/>
        <v>8.76</v>
      </c>
      <c r="M67" s="77">
        <f t="shared" ca="1" si="19"/>
        <v>0.1005025126</v>
      </c>
      <c r="N67" s="86">
        <f t="shared" ca="1" si="23"/>
        <v>7278891210.1356878</v>
      </c>
      <c r="O67" s="56" t="str">
        <f ca="1">IFERROR(OFFSET(INDIRECT($H$3 &amp; "!A152"), 11, 0), "")</f>
        <v>엘프</v>
      </c>
      <c r="P67" s="39">
        <f t="shared" ca="1" si="20"/>
        <v>208</v>
      </c>
      <c r="Q67" s="77">
        <f t="shared" ca="1" si="21"/>
        <v>-6.3063063099999997E-2</v>
      </c>
      <c r="R67" s="86">
        <f t="shared" ca="1" si="24"/>
        <v>4383996.9177771304</v>
      </c>
    </row>
    <row r="68" spans="1:18">
      <c r="A68" s="40" t="s">
        <v>199</v>
      </c>
      <c r="B68" s="11" t="s">
        <v>200</v>
      </c>
      <c r="C68" s="95">
        <v>96.5</v>
      </c>
      <c r="D68" s="92">
        <v>-5.3921568599999997E-2</v>
      </c>
      <c r="E68" s="93">
        <v>29714498.06660448</v>
      </c>
      <c r="F68" s="35"/>
      <c r="G68" s="56" t="str">
        <f ca="1">IFERROR(OFFSET(INDIRECT($H$3 &amp; "!A179"), 12, 0), "")</f>
        <v>센티넬프로토콜</v>
      </c>
      <c r="H68" s="39">
        <f t="shared" ca="1" si="25"/>
        <v>152</v>
      </c>
      <c r="I68" s="77">
        <f t="shared" ca="1" si="26"/>
        <v>-3.1847133800000003E-2</v>
      </c>
      <c r="J68" s="86">
        <f t="shared" ca="1" si="22"/>
        <v>87549263.689719543</v>
      </c>
      <c r="K68" s="56" t="str">
        <f ca="1">IFERROR(OFFSET(INDIRECT($H$3 &amp; "!A125"), 12, 0), "")</f>
        <v>쿼크체인</v>
      </c>
      <c r="L68" s="39">
        <f t="shared" ca="1" si="18"/>
        <v>17.100000000000001</v>
      </c>
      <c r="M68" s="77">
        <f t="shared" ca="1" si="19"/>
        <v>-2.84090909E-2</v>
      </c>
      <c r="N68" s="86">
        <f t="shared" ca="1" si="23"/>
        <v>254392175.20303544</v>
      </c>
      <c r="O68" s="56" t="str">
        <f ca="1">IFERROR(OFFSET(INDIRECT($H$3 &amp; "!A152"), 12, 0), "")</f>
        <v>온톨로지가스</v>
      </c>
      <c r="P68" s="39">
        <f t="shared" ca="1" si="20"/>
        <v>798</v>
      </c>
      <c r="Q68" s="77">
        <f t="shared" ca="1" si="21"/>
        <v>-4.6594982100000001E-2</v>
      </c>
      <c r="R68" s="86">
        <f t="shared" ca="1" si="24"/>
        <v>4637998.6291177897</v>
      </c>
    </row>
    <row r="69" spans="1:18">
      <c r="A69" s="40" t="s">
        <v>238</v>
      </c>
      <c r="B69" s="11" t="s">
        <v>239</v>
      </c>
      <c r="C69" s="95">
        <v>64.7</v>
      </c>
      <c r="D69" s="92">
        <v>-5.4093567299999999E-2</v>
      </c>
      <c r="E69" s="93">
        <v>79095911.909775615</v>
      </c>
      <c r="F69" s="35"/>
      <c r="G69" s="56" t="str">
        <f ca="1">IFERROR(OFFSET(INDIRECT($H$3 &amp; "!A179"), 13, 0), "")</f>
        <v>밀크</v>
      </c>
      <c r="H69" s="39">
        <f t="shared" ca="1" si="25"/>
        <v>1055</v>
      </c>
      <c r="I69" s="77">
        <f t="shared" ca="1" si="26"/>
        <v>-8.2608695699999998E-2</v>
      </c>
      <c r="J69" s="86">
        <f t="shared" ca="1" si="22"/>
        <v>33519973.961007431</v>
      </c>
      <c r="K69" s="56" t="str">
        <f ca="1">IFERROR(OFFSET(INDIRECT($H$3 &amp; "!A125"), 13, 0), "")</f>
        <v>아하토큰</v>
      </c>
      <c r="L69" s="39">
        <f t="shared" ca="1" si="18"/>
        <v>9.17</v>
      </c>
      <c r="M69" s="77">
        <f t="shared" ca="1" si="19"/>
        <v>9.03686088E-2</v>
      </c>
      <c r="N69" s="86">
        <f t="shared" ca="1" si="23"/>
        <v>6417482954.7560263</v>
      </c>
      <c r="O69" s="56" t="str">
        <f ca="1">IFERROR(OFFSET(INDIRECT($H$3 &amp; "!A152"), 13, 0), "")</f>
        <v>아이콘</v>
      </c>
      <c r="P69" s="39">
        <f t="shared" ca="1" si="20"/>
        <v>871</v>
      </c>
      <c r="Q69" s="77">
        <f t="shared" ca="1" si="21"/>
        <v>-4.3907793600000002E-2</v>
      </c>
      <c r="R69" s="86">
        <f t="shared" ca="1" si="24"/>
        <v>3037755.6820788202</v>
      </c>
    </row>
    <row r="70" spans="1:18">
      <c r="A70" s="40" t="s">
        <v>131</v>
      </c>
      <c r="B70" s="11" t="s">
        <v>132</v>
      </c>
      <c r="C70" s="95">
        <v>70.900000000000006</v>
      </c>
      <c r="D70" s="92">
        <v>-5.5925432800000001E-2</v>
      </c>
      <c r="E70" s="93">
        <v>24757162.854094818</v>
      </c>
      <c r="F70" s="35"/>
      <c r="G70" s="56" t="str">
        <f ca="1">IFERROR(OFFSET(INDIRECT($H$3 &amp; "!A179"), 14, 0), "")</f>
        <v>플로우</v>
      </c>
      <c r="H70" s="39">
        <f t="shared" ca="1" si="25"/>
        <v>15930</v>
      </c>
      <c r="I70" s="77">
        <f t="shared" ca="1" si="26"/>
        <v>-0.1060606061</v>
      </c>
      <c r="J70" s="90">
        <f t="shared" ca="1" si="22"/>
        <v>1195710.0882435299</v>
      </c>
      <c r="K70" s="58" t="str">
        <f ca="1">IFERROR(OFFSET(INDIRECT($H$3 &amp; "!A125"), 14, 0), "")</f>
        <v>스톰엑스</v>
      </c>
      <c r="L70" s="44">
        <f t="shared" ca="1" si="18"/>
        <v>19.399999999999999</v>
      </c>
      <c r="M70" s="78">
        <f t="shared" ca="1" si="19"/>
        <v>1.5706806300000001E-2</v>
      </c>
      <c r="N70" s="90">
        <f t="shared" ca="1" si="23"/>
        <v>563781037.62882936</v>
      </c>
      <c r="O70" s="58" t="str">
        <f ca="1">IFERROR(OFFSET(INDIRECT($H$3 &amp; "!A152"), 14, 0), "")</f>
        <v>헤데라해시그래프</v>
      </c>
      <c r="P70" s="44">
        <f t="shared" ca="1" si="20"/>
        <v>207</v>
      </c>
      <c r="Q70" s="78">
        <f t="shared" ca="1" si="21"/>
        <v>-3.27102804E-2</v>
      </c>
      <c r="R70" s="90">
        <f t="shared" ca="1" si="24"/>
        <v>13901720.665843681</v>
      </c>
    </row>
    <row r="71" spans="1:18">
      <c r="A71" s="40" t="s">
        <v>248</v>
      </c>
      <c r="B71" s="11" t="s">
        <v>249</v>
      </c>
      <c r="C71" s="95">
        <v>1675</v>
      </c>
      <c r="D71" s="92">
        <v>-5.6338028200000001E-2</v>
      </c>
      <c r="E71" s="93">
        <v>1405982.2474611499</v>
      </c>
      <c r="F71" s="35"/>
      <c r="G71" s="60" t="str">
        <f ca="1">IFERROR(OFFSET(INDIRECT($H$3 &amp; "!A179"), 15, 0), "")</f>
        <v>룸네트워크</v>
      </c>
      <c r="H71" s="45">
        <f t="shared" ca="1" si="25"/>
        <v>64.7</v>
      </c>
      <c r="I71" s="80">
        <f t="shared" ca="1" si="26"/>
        <v>-5.4093567299999999E-2</v>
      </c>
      <c r="J71" s="99">
        <f t="shared" ca="1" si="22"/>
        <v>79095911.909775615</v>
      </c>
      <c r="K71" s="56" t="str">
        <f ca="1">IFERROR(OFFSET(INDIRECT($H$3 &amp; "!A125"), 15, 0), "")</f>
        <v>메인프레임</v>
      </c>
      <c r="L71" s="39">
        <f t="shared" ca="1" si="18"/>
        <v>9.6</v>
      </c>
      <c r="M71" s="77">
        <f t="shared" ca="1" si="19"/>
        <v>0.1538461538</v>
      </c>
      <c r="N71" s="99">
        <f t="shared" ca="1" si="23"/>
        <v>8791820495.8431511</v>
      </c>
      <c r="O71" s="56" t="str">
        <f ca="1">IFERROR(OFFSET(INDIRECT($H$3 &amp; "!A152"), 15, 0), "")</f>
        <v>하이브</v>
      </c>
      <c r="P71" s="39">
        <f t="shared" ca="1" si="20"/>
        <v>338</v>
      </c>
      <c r="Q71" s="77">
        <f t="shared" ca="1" si="21"/>
        <v>-5.8495821699999999E-2</v>
      </c>
      <c r="R71" s="99">
        <f t="shared" ca="1" si="24"/>
        <v>44204431.159533069</v>
      </c>
    </row>
    <row r="72" spans="1:18">
      <c r="A72" s="40" t="s">
        <v>127</v>
      </c>
      <c r="B72" s="11" t="s">
        <v>128</v>
      </c>
      <c r="C72" s="95">
        <v>75.5</v>
      </c>
      <c r="D72" s="92">
        <v>-5.7428214700000001E-2</v>
      </c>
      <c r="E72" s="93">
        <v>127906829.79700926</v>
      </c>
      <c r="F72" s="35"/>
      <c r="G72" s="56" t="str">
        <f ca="1">IFERROR(OFFSET(INDIRECT($H$3 &amp; "!A179"), 16, 0), "")</f>
        <v>메디블록</v>
      </c>
      <c r="H72" s="39">
        <f t="shared" ca="1" si="25"/>
        <v>47.9</v>
      </c>
      <c r="I72" s="77">
        <f t="shared" ca="1" si="26"/>
        <v>-4.9603174600000001E-2</v>
      </c>
      <c r="J72" s="86">
        <f t="shared" ca="1" si="22"/>
        <v>464761598.3800332</v>
      </c>
      <c r="K72" s="56" t="str">
        <f ca="1">IFERROR(OFFSET(INDIRECT($H$3 &amp; "!A125"), 16, 0), "")</f>
        <v>휴먼스케이프</v>
      </c>
      <c r="L72" s="39">
        <f t="shared" ca="1" si="18"/>
        <v>93</v>
      </c>
      <c r="M72" s="77">
        <f t="shared" ca="1" si="19"/>
        <v>-4.4193216899999999E-2</v>
      </c>
      <c r="N72" s="86">
        <f t="shared" ca="1" si="23"/>
        <v>56458842.894289412</v>
      </c>
      <c r="O72" s="56" t="str">
        <f ca="1">IFERROR(OFFSET(INDIRECT($H$3 &amp; "!A152"), 16, 0), "")</f>
        <v>아르고</v>
      </c>
      <c r="P72" s="39">
        <f t="shared" ca="1" si="20"/>
        <v>159</v>
      </c>
      <c r="Q72" s="77">
        <f t="shared" ca="1" si="21"/>
        <v>-7.5581395300000007E-2</v>
      </c>
      <c r="R72" s="86">
        <f t="shared" ca="1" si="24"/>
        <v>16227349.77986238</v>
      </c>
    </row>
    <row r="73" spans="1:18">
      <c r="A73" s="40" t="s">
        <v>232</v>
      </c>
      <c r="B73" s="11" t="s">
        <v>233</v>
      </c>
      <c r="C73" s="95">
        <v>338</v>
      </c>
      <c r="D73" s="92">
        <v>-5.8495821699999999E-2</v>
      </c>
      <c r="E73" s="93">
        <v>44204431.159533069</v>
      </c>
      <c r="F73" s="35"/>
      <c r="G73" s="56" t="str">
        <f ca="1">IFERROR(OFFSET(INDIRECT($H$3 &amp; "!A179"), 17, 0), "")</f>
        <v>어거</v>
      </c>
      <c r="H73" s="39">
        <f t="shared" ca="1" si="25"/>
        <v>19400</v>
      </c>
      <c r="I73" s="77">
        <f t="shared" ca="1" si="26"/>
        <v>-9.8093909800000004E-2</v>
      </c>
      <c r="J73" s="86">
        <f t="shared" ca="1" si="22"/>
        <v>605566.22782350995</v>
      </c>
      <c r="K73" s="56" t="str">
        <f ca="1">IFERROR(OFFSET(INDIRECT($H$3 &amp; "!A125"), 17, 0), "")</f>
        <v>모스코인</v>
      </c>
      <c r="L73" s="39">
        <f t="shared" ca="1" si="18"/>
        <v>92.6</v>
      </c>
      <c r="M73" s="77">
        <f t="shared" ca="1" si="19"/>
        <v>-4.9281314200000002E-2</v>
      </c>
      <c r="N73" s="86">
        <f t="shared" ca="1" si="23"/>
        <v>18645705.512098279</v>
      </c>
      <c r="O73" s="56" t="str">
        <f ca="1">IFERROR(OFFSET(INDIRECT($H$3 &amp; "!A152"), 17, 0), "")</f>
        <v>스팀</v>
      </c>
      <c r="P73" s="39">
        <f t="shared" ca="1" si="20"/>
        <v>410</v>
      </c>
      <c r="Q73" s="77">
        <f t="shared" ca="1" si="21"/>
        <v>-3.75586854E-2</v>
      </c>
      <c r="R73" s="86">
        <f t="shared" ca="1" si="24"/>
        <v>37062856.221711449</v>
      </c>
    </row>
    <row r="74" spans="1:18">
      <c r="A74" s="40" t="s">
        <v>123</v>
      </c>
      <c r="B74" s="11" t="s">
        <v>124</v>
      </c>
      <c r="C74" s="95">
        <v>235</v>
      </c>
      <c r="D74" s="92">
        <v>-0.06</v>
      </c>
      <c r="E74" s="93">
        <v>4962286.85426185</v>
      </c>
      <c r="F74" s="35"/>
      <c r="G74" s="56" t="str">
        <f ca="1">IFERROR(OFFSET(INDIRECT($H$3 &amp; "!A179"), 18, 0), "")</f>
        <v>넴</v>
      </c>
      <c r="H74" s="39">
        <f t="shared" ca="1" si="25"/>
        <v>156</v>
      </c>
      <c r="I74" s="77">
        <f t="shared" ca="1" si="26"/>
        <v>-7.6923076899999998E-2</v>
      </c>
      <c r="J74" s="86">
        <f t="shared" ca="1" si="22"/>
        <v>603494975.35345709</v>
      </c>
      <c r="K74" s="56" t="str">
        <f ca="1">IFERROR(OFFSET(INDIRECT($H$3 &amp; "!A125"), 18, 0), "")</f>
        <v>룸네트워크</v>
      </c>
      <c r="L74" s="39">
        <f t="shared" ca="1" si="18"/>
        <v>64.7</v>
      </c>
      <c r="M74" s="77">
        <f t="shared" ca="1" si="19"/>
        <v>-5.4093567299999999E-2</v>
      </c>
      <c r="N74" s="86">
        <f t="shared" ca="1" si="23"/>
        <v>79095911.909775615</v>
      </c>
      <c r="O74" s="56" t="str">
        <f ca="1">IFERROR(OFFSET(INDIRECT($H$3 &amp; "!A152"), 18, 0), "")</f>
        <v>센티넬프로토콜</v>
      </c>
      <c r="P74" s="39">
        <f t="shared" ca="1" si="20"/>
        <v>152</v>
      </c>
      <c r="Q74" s="77">
        <f t="shared" ca="1" si="21"/>
        <v>-3.1847133800000003E-2</v>
      </c>
      <c r="R74" s="86">
        <f t="shared" ca="1" si="24"/>
        <v>87549263.689719543</v>
      </c>
    </row>
    <row r="75" spans="1:18" ht="17.25" thickBot="1">
      <c r="A75" s="40" t="s">
        <v>66</v>
      </c>
      <c r="B75" s="11" t="s">
        <v>67</v>
      </c>
      <c r="C75" s="95">
        <v>3385</v>
      </c>
      <c r="D75" s="92">
        <v>-6.1026352300000003E-2</v>
      </c>
      <c r="E75" s="93">
        <v>1681909.50222484</v>
      </c>
      <c r="F75" s="35"/>
      <c r="G75" s="57" t="str">
        <f ca="1">IFERROR(OFFSET(INDIRECT($H$3 &amp; "!A179"), 19, 0), "")</f>
        <v>펀디엑스</v>
      </c>
      <c r="H75" s="37">
        <f t="shared" ca="1" si="25"/>
        <v>1205</v>
      </c>
      <c r="I75" s="79">
        <f t="shared" ca="1" si="26"/>
        <v>-0.1007462687</v>
      </c>
      <c r="J75" s="87">
        <f t="shared" ca="1" si="22"/>
        <v>7512853.4292445797</v>
      </c>
      <c r="K75" s="57" t="str">
        <f ca="1">IFERROR(OFFSET(INDIRECT($H$3 &amp; "!A125"), 19, 0), "")</f>
        <v>메디블록</v>
      </c>
      <c r="L75" s="37">
        <f t="shared" ca="1" si="18"/>
        <v>47.9</v>
      </c>
      <c r="M75" s="79">
        <f t="shared" ca="1" si="19"/>
        <v>-4.9603174600000001E-2</v>
      </c>
      <c r="N75" s="87">
        <f t="shared" ca="1" si="23"/>
        <v>464761598.3800332</v>
      </c>
      <c r="O75" s="57" t="str">
        <f ca="1">IFERROR(OFFSET(INDIRECT($H$3 &amp; "!A152"), 19, 0), "")</f>
        <v>넴</v>
      </c>
      <c r="P75" s="37">
        <f t="shared" ca="1" si="20"/>
        <v>156</v>
      </c>
      <c r="Q75" s="79">
        <f t="shared" ca="1" si="21"/>
        <v>-7.6923076899999998E-2</v>
      </c>
      <c r="R75" s="87">
        <f t="shared" ca="1" si="24"/>
        <v>603494975.35345709</v>
      </c>
    </row>
    <row r="76" spans="1:18">
      <c r="A76" s="40" t="s">
        <v>145</v>
      </c>
      <c r="B76" s="11" t="s">
        <v>146</v>
      </c>
      <c r="C76" s="95">
        <v>1905</v>
      </c>
      <c r="D76" s="92">
        <v>-6.1576354700000002E-2</v>
      </c>
      <c r="E76" s="93">
        <v>1972181.11737903</v>
      </c>
      <c r="F76" s="35"/>
      <c r="G76" s="35"/>
      <c r="H76" s="35"/>
      <c r="I76" s="35"/>
    </row>
    <row r="77" spans="1:18">
      <c r="A77" s="40" t="s">
        <v>163</v>
      </c>
      <c r="B77" s="11" t="s">
        <v>164</v>
      </c>
      <c r="C77" s="95">
        <v>208</v>
      </c>
      <c r="D77" s="92">
        <v>-6.3063063099999997E-2</v>
      </c>
      <c r="E77" s="93">
        <v>4383996.9177771304</v>
      </c>
      <c r="F77" s="35"/>
      <c r="G77" s="35"/>
      <c r="H77" s="35"/>
      <c r="I77" s="35"/>
    </row>
    <row r="78" spans="1:18">
      <c r="A78" s="40" t="s">
        <v>155</v>
      </c>
      <c r="B78" s="11" t="s">
        <v>156</v>
      </c>
      <c r="C78" s="95">
        <v>1315</v>
      </c>
      <c r="D78" s="92">
        <v>-6.4056939500000007E-2</v>
      </c>
      <c r="E78" s="93">
        <v>2310890.5765767801</v>
      </c>
      <c r="F78" s="35"/>
      <c r="G78" s="35"/>
      <c r="H78" s="35"/>
      <c r="I78" s="35"/>
    </row>
    <row r="79" spans="1:18">
      <c r="A79" s="40" t="s">
        <v>115</v>
      </c>
      <c r="B79" s="11" t="s">
        <v>116</v>
      </c>
      <c r="C79" s="95">
        <v>4360</v>
      </c>
      <c r="D79" s="92">
        <v>-6.4377682399999997E-2</v>
      </c>
      <c r="E79" s="93">
        <v>314103.00293058</v>
      </c>
      <c r="F79" s="35"/>
      <c r="G79" s="35"/>
      <c r="H79" s="35"/>
      <c r="I79" s="35"/>
    </row>
    <row r="80" spans="1:18">
      <c r="A80" s="40" t="s">
        <v>111</v>
      </c>
      <c r="B80" s="11" t="s">
        <v>112</v>
      </c>
      <c r="C80" s="95">
        <v>4930</v>
      </c>
      <c r="D80" s="92">
        <v>-6.4516129000000005E-2</v>
      </c>
      <c r="E80" s="93">
        <v>1033969.17370489</v>
      </c>
      <c r="F80" s="35"/>
      <c r="G80" s="35"/>
      <c r="H80" s="35"/>
      <c r="I80" s="35"/>
    </row>
    <row r="81" spans="1:9">
      <c r="A81" s="40" t="s">
        <v>60</v>
      </c>
      <c r="B81" s="11" t="s">
        <v>61</v>
      </c>
      <c r="C81" s="95">
        <v>677</v>
      </c>
      <c r="D81" s="92">
        <v>-6.4917127099999999E-2</v>
      </c>
      <c r="E81" s="93">
        <v>11480490.607555941</v>
      </c>
      <c r="F81" s="35"/>
      <c r="G81" s="35"/>
      <c r="H81" s="35"/>
      <c r="I81" s="35"/>
    </row>
    <row r="82" spans="1:9">
      <c r="A82" s="40" t="s">
        <v>68</v>
      </c>
      <c r="B82" s="11" t="s">
        <v>69</v>
      </c>
      <c r="C82" s="95">
        <v>3215</v>
      </c>
      <c r="D82" s="92">
        <v>-6.6763425299999998E-2</v>
      </c>
      <c r="E82" s="93">
        <v>2398254.14235644</v>
      </c>
      <c r="F82" s="35"/>
      <c r="G82" s="35"/>
      <c r="H82" s="35"/>
      <c r="I82" s="35"/>
    </row>
    <row r="83" spans="1:9">
      <c r="A83" s="40" t="s">
        <v>129</v>
      </c>
      <c r="B83" s="11" t="s">
        <v>130</v>
      </c>
      <c r="C83" s="95">
        <v>71.900000000000006</v>
      </c>
      <c r="D83" s="92">
        <v>-6.7444876799999998E-2</v>
      </c>
      <c r="E83" s="93">
        <v>91082384.58396475</v>
      </c>
      <c r="F83" s="35"/>
      <c r="G83" s="35"/>
      <c r="H83" s="35"/>
      <c r="I83" s="35"/>
    </row>
    <row r="84" spans="1:9">
      <c r="A84" s="40" t="s">
        <v>213</v>
      </c>
      <c r="B84" s="11" t="s">
        <v>214</v>
      </c>
      <c r="C84" s="95">
        <v>212</v>
      </c>
      <c r="D84" s="92">
        <v>-7.0175438600000001E-2</v>
      </c>
      <c r="E84" s="93">
        <v>11743687.141666999</v>
      </c>
      <c r="F84" s="35"/>
      <c r="G84" s="35"/>
      <c r="H84" s="35"/>
      <c r="I84" s="35"/>
    </row>
    <row r="85" spans="1:9">
      <c r="A85" s="40" t="s">
        <v>193</v>
      </c>
      <c r="B85" s="11" t="s">
        <v>194</v>
      </c>
      <c r="C85" s="95">
        <v>117</v>
      </c>
      <c r="D85" s="92">
        <v>-7.1428571400000002E-2</v>
      </c>
      <c r="E85" s="93">
        <v>64152596.41060704</v>
      </c>
      <c r="F85" s="35"/>
      <c r="G85" s="35"/>
      <c r="H85" s="35"/>
      <c r="I85" s="35"/>
    </row>
    <row r="86" spans="1:9">
      <c r="A86" s="40" t="s">
        <v>173</v>
      </c>
      <c r="B86" s="11" t="s">
        <v>174</v>
      </c>
      <c r="C86" s="95">
        <v>194</v>
      </c>
      <c r="D86" s="92">
        <v>-7.1770334899999996E-2</v>
      </c>
      <c r="E86" s="93">
        <v>59302549.258242048</v>
      </c>
      <c r="F86" s="35"/>
      <c r="G86" s="35"/>
      <c r="H86" s="35"/>
      <c r="I86" s="35"/>
    </row>
    <row r="87" spans="1:9">
      <c r="A87" s="40" t="s">
        <v>195</v>
      </c>
      <c r="B87" s="11" t="s">
        <v>196</v>
      </c>
      <c r="C87" s="95">
        <v>2605</v>
      </c>
      <c r="D87" s="92">
        <v>-7.2953736699999994E-2</v>
      </c>
      <c r="E87" s="93">
        <v>2746929.1776952902</v>
      </c>
      <c r="F87" s="35"/>
      <c r="G87" s="35"/>
      <c r="H87" s="35"/>
      <c r="I87" s="35"/>
    </row>
    <row r="88" spans="1:9">
      <c r="A88" s="40" t="s">
        <v>254</v>
      </c>
      <c r="B88" s="11" t="s">
        <v>255</v>
      </c>
      <c r="C88" s="95">
        <v>162</v>
      </c>
      <c r="D88" s="92">
        <v>-7.42857143E-2</v>
      </c>
      <c r="E88" s="93">
        <v>10190239.83912872</v>
      </c>
      <c r="F88" s="35"/>
      <c r="G88" s="35"/>
      <c r="H88" s="35"/>
      <c r="I88" s="35"/>
    </row>
    <row r="89" spans="1:9">
      <c r="A89" s="40" t="s">
        <v>101</v>
      </c>
      <c r="B89" s="11" t="s">
        <v>102</v>
      </c>
      <c r="C89" s="95">
        <v>726</v>
      </c>
      <c r="D89" s="92">
        <v>-7.5159235699999993E-2</v>
      </c>
      <c r="E89" s="93">
        <v>9080294.8960529491</v>
      </c>
      <c r="F89" s="35"/>
      <c r="G89" s="35"/>
      <c r="H89" s="35"/>
      <c r="I89" s="35"/>
    </row>
    <row r="90" spans="1:9">
      <c r="A90" s="40" t="s">
        <v>191</v>
      </c>
      <c r="B90" s="11" t="s">
        <v>192</v>
      </c>
      <c r="C90" s="95">
        <v>159</v>
      </c>
      <c r="D90" s="92">
        <v>-7.5581395300000007E-2</v>
      </c>
      <c r="E90" s="93">
        <v>16227349.77986238</v>
      </c>
      <c r="F90" s="35"/>
      <c r="G90" s="35"/>
      <c r="H90" s="35"/>
      <c r="I90" s="35"/>
    </row>
    <row r="91" spans="1:9">
      <c r="A91" s="40" t="s">
        <v>56</v>
      </c>
      <c r="B91" s="11" t="s">
        <v>57</v>
      </c>
      <c r="C91" s="95">
        <v>156</v>
      </c>
      <c r="D91" s="92">
        <v>-7.6923076899999998E-2</v>
      </c>
      <c r="E91" s="93">
        <v>603494975.35345709</v>
      </c>
      <c r="F91" s="35"/>
      <c r="G91" s="35"/>
      <c r="H91" s="35"/>
      <c r="I91" s="35"/>
    </row>
    <row r="92" spans="1:9">
      <c r="A92" s="40" t="s">
        <v>73</v>
      </c>
      <c r="B92" s="11" t="s">
        <v>74</v>
      </c>
      <c r="C92" s="95">
        <v>12060</v>
      </c>
      <c r="D92" s="92">
        <v>-7.7276205000000001E-2</v>
      </c>
      <c r="E92" s="93">
        <v>242876.94385811</v>
      </c>
      <c r="F92" s="35"/>
      <c r="G92" s="35"/>
      <c r="H92" s="35"/>
      <c r="I92" s="35"/>
    </row>
    <row r="93" spans="1:9">
      <c r="A93" s="40" t="s">
        <v>119</v>
      </c>
      <c r="B93" s="11" t="s">
        <v>120</v>
      </c>
      <c r="C93" s="95">
        <v>2965</v>
      </c>
      <c r="D93" s="92">
        <v>-8.2043343699999993E-2</v>
      </c>
      <c r="E93" s="93">
        <v>4292168.4582508802</v>
      </c>
      <c r="F93" s="35"/>
      <c r="G93" s="35"/>
      <c r="H93" s="35"/>
      <c r="I93" s="35"/>
    </row>
    <row r="94" spans="1:9">
      <c r="A94" s="40" t="s">
        <v>133</v>
      </c>
      <c r="B94" s="11" t="s">
        <v>134</v>
      </c>
      <c r="C94" s="95">
        <v>13750</v>
      </c>
      <c r="D94" s="92">
        <v>-8.2109479299999996E-2</v>
      </c>
      <c r="E94" s="93">
        <v>786928.85048626002</v>
      </c>
      <c r="F94" s="35"/>
      <c r="G94" s="35"/>
      <c r="H94" s="35"/>
      <c r="I94" s="35"/>
    </row>
    <row r="95" spans="1:9">
      <c r="A95" s="40" t="s">
        <v>211</v>
      </c>
      <c r="B95" s="11" t="s">
        <v>212</v>
      </c>
      <c r="C95" s="95">
        <v>1055</v>
      </c>
      <c r="D95" s="92">
        <v>-8.2608695699999998E-2</v>
      </c>
      <c r="E95" s="93">
        <v>33519973.961007431</v>
      </c>
      <c r="F95" s="35"/>
      <c r="G95" s="35"/>
      <c r="H95" s="35"/>
      <c r="I95" s="35"/>
    </row>
    <row r="96" spans="1:9">
      <c r="A96" s="40" t="s">
        <v>137</v>
      </c>
      <c r="B96" s="11" t="s">
        <v>138</v>
      </c>
      <c r="C96" s="95">
        <v>318</v>
      </c>
      <c r="D96" s="92">
        <v>-8.8825214900000005E-2</v>
      </c>
      <c r="E96" s="93">
        <v>41589159.850692153</v>
      </c>
      <c r="F96" s="35"/>
      <c r="G96" s="35"/>
      <c r="H96" s="35"/>
      <c r="I96" s="35"/>
    </row>
    <row r="97" spans="1:9">
      <c r="A97" s="40" t="s">
        <v>169</v>
      </c>
      <c r="B97" s="11" t="s">
        <v>170</v>
      </c>
      <c r="C97" s="95">
        <v>19400</v>
      </c>
      <c r="D97" s="92">
        <v>-9.8093909800000004E-2</v>
      </c>
      <c r="E97" s="93">
        <v>605566.22782350995</v>
      </c>
      <c r="F97" s="35"/>
      <c r="G97" s="35"/>
      <c r="H97" s="35"/>
      <c r="I97" s="35"/>
    </row>
    <row r="98" spans="1:9">
      <c r="A98" s="40" t="s">
        <v>225</v>
      </c>
      <c r="B98" s="11" t="s">
        <v>226</v>
      </c>
      <c r="C98" s="95">
        <v>1205</v>
      </c>
      <c r="D98" s="92">
        <v>-0.1007462687</v>
      </c>
      <c r="E98" s="93">
        <v>7512853.4292445797</v>
      </c>
      <c r="F98" s="35"/>
      <c r="G98" s="35"/>
      <c r="H98" s="35"/>
      <c r="I98" s="35"/>
    </row>
    <row r="99" spans="1:9">
      <c r="A99" s="40" t="s">
        <v>197</v>
      </c>
      <c r="B99" s="11" t="s">
        <v>198</v>
      </c>
      <c r="C99" s="95">
        <v>15930</v>
      </c>
      <c r="D99" s="92">
        <v>-0.1060606061</v>
      </c>
      <c r="E99" s="93">
        <v>1195710.0882435299</v>
      </c>
      <c r="F99" s="35"/>
      <c r="G99" s="35"/>
      <c r="H99" s="35"/>
      <c r="I99" s="35"/>
    </row>
    <row r="100" spans="1:9">
      <c r="A100" s="40" t="s">
        <v>113</v>
      </c>
      <c r="B100" s="11" t="s">
        <v>114</v>
      </c>
      <c r="C100" s="95">
        <v>508</v>
      </c>
      <c r="D100" s="92">
        <v>-0.1180555556</v>
      </c>
      <c r="E100" s="93">
        <v>88129552.661897853</v>
      </c>
      <c r="F100" s="35"/>
      <c r="G100" s="35"/>
      <c r="H100" s="35"/>
      <c r="I100" s="35"/>
    </row>
    <row r="101" spans="1:9">
      <c r="A101" s="40" t="s">
        <v>223</v>
      </c>
      <c r="B101" s="11" t="s">
        <v>224</v>
      </c>
      <c r="C101" s="95">
        <v>2765</v>
      </c>
      <c r="D101" s="92">
        <v>-0.11942675160000001</v>
      </c>
      <c r="E101" s="93">
        <v>5254710.1631435798</v>
      </c>
      <c r="F101" s="35"/>
      <c r="G101" s="35"/>
      <c r="H101" s="35"/>
      <c r="I101" s="35"/>
    </row>
    <row r="102" spans="1:9">
      <c r="A102" s="40" t="s">
        <v>167</v>
      </c>
      <c r="B102" s="11" t="s">
        <v>168</v>
      </c>
      <c r="C102" s="95">
        <v>1065</v>
      </c>
      <c r="D102" s="92">
        <v>-0.12704918030000001</v>
      </c>
      <c r="E102" s="93">
        <v>8567603.8491784297</v>
      </c>
      <c r="F102" s="35"/>
      <c r="G102" s="35"/>
      <c r="H102" s="35"/>
      <c r="I102" s="35"/>
    </row>
    <row r="103" spans="1:9">
      <c r="A103" s="40" t="s">
        <v>153</v>
      </c>
      <c r="B103" s="11" t="s">
        <v>154</v>
      </c>
      <c r="C103" s="95">
        <v>19190</v>
      </c>
      <c r="D103" s="92">
        <v>-0.13363431149999999</v>
      </c>
      <c r="E103" s="93">
        <v>7908119.4524499997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207</v>
      </c>
      <c r="B2" s="11" t="s">
        <v>208</v>
      </c>
      <c r="C2" s="95">
        <v>9.6</v>
      </c>
      <c r="D2" s="92">
        <v>0.1538461538</v>
      </c>
      <c r="E2" s="93">
        <v>8791820495.8431511</v>
      </c>
      <c r="F2" s="35"/>
      <c r="G2" s="54"/>
      <c r="H2" s="35"/>
      <c r="I2" s="35"/>
    </row>
    <row r="3" spans="1:18" ht="17.25" thickBot="1">
      <c r="A3" s="40" t="s">
        <v>149</v>
      </c>
      <c r="B3" s="11" t="s">
        <v>150</v>
      </c>
      <c r="C3" s="95">
        <v>8.76</v>
      </c>
      <c r="D3" s="92">
        <v>0.1005025126</v>
      </c>
      <c r="E3" s="93">
        <v>7278891210.1356878</v>
      </c>
      <c r="F3" s="35"/>
      <c r="G3" s="299" t="s">
        <v>261</v>
      </c>
      <c r="H3" s="311" t="s">
        <v>333</v>
      </c>
      <c r="I3" s="311"/>
      <c r="K3" s="255" t="s">
        <v>34</v>
      </c>
      <c r="L3" s="256"/>
      <c r="M3" s="256"/>
      <c r="N3" s="257"/>
      <c r="O3" s="255" t="s">
        <v>262</v>
      </c>
      <c r="P3" s="256"/>
      <c r="Q3" s="256"/>
      <c r="R3" s="257"/>
    </row>
    <row r="4" spans="1:18" ht="17.25" thickBot="1">
      <c r="A4" s="40" t="s">
        <v>209</v>
      </c>
      <c r="B4" s="11" t="s">
        <v>210</v>
      </c>
      <c r="C4" s="95">
        <v>9.17</v>
      </c>
      <c r="D4" s="92">
        <v>9.03686088E-2</v>
      </c>
      <c r="E4" s="93">
        <v>6417482954.7560263</v>
      </c>
      <c r="F4" s="35"/>
      <c r="G4" s="300"/>
      <c r="H4" s="312"/>
      <c r="I4" s="312"/>
      <c r="K4" s="292" t="s">
        <v>55</v>
      </c>
      <c r="L4" s="308">
        <f ca="1">NOW()</f>
        <v>44396.90101898148</v>
      </c>
      <c r="M4" s="309"/>
      <c r="N4" s="310"/>
      <c r="O4" s="307" t="s">
        <v>55</v>
      </c>
      <c r="P4" s="308">
        <f ca="1">NOW()</f>
        <v>44396.90101898148</v>
      </c>
      <c r="Q4" s="309"/>
      <c r="R4" s="310"/>
    </row>
    <row r="5" spans="1:18" ht="17.25" thickBot="1">
      <c r="A5" s="40" t="s">
        <v>105</v>
      </c>
      <c r="B5" s="11" t="s">
        <v>106</v>
      </c>
      <c r="C5" s="95">
        <v>30310</v>
      </c>
      <c r="D5" s="92">
        <v>2.5372124499999999E-2</v>
      </c>
      <c r="E5" s="93">
        <v>1465321.9912258999</v>
      </c>
      <c r="F5" s="35"/>
      <c r="K5" s="300"/>
      <c r="L5" s="51" t="s">
        <v>58</v>
      </c>
      <c r="M5" s="73" t="s">
        <v>59</v>
      </c>
      <c r="N5" s="69" t="s">
        <v>265</v>
      </c>
      <c r="O5" s="278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215</v>
      </c>
      <c r="B6" s="11" t="s">
        <v>216</v>
      </c>
      <c r="C6" s="95">
        <v>7.22</v>
      </c>
      <c r="D6" s="92">
        <v>1.6901408499999999E-2</v>
      </c>
      <c r="E6" s="93">
        <v>2634873047.3118677</v>
      </c>
      <c r="F6" s="35"/>
      <c r="G6" s="255" t="s">
        <v>52</v>
      </c>
      <c r="H6" s="256"/>
      <c r="I6" s="25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208</v>
      </c>
      <c r="P6" s="38">
        <f t="shared" ref="P6:P25" si="2">_xlfn.IFNA(VLOOKUP(O6, $B$2:$D$200, 2, FALSE), "")</f>
        <v>9.6</v>
      </c>
      <c r="Q6" s="76">
        <f t="shared" ref="Q6:Q25" si="3">_xlfn.IFNA(VLOOKUP(O6, $B$2:$D$200, 3, FALSE), "")</f>
        <v>0.1538461538</v>
      </c>
      <c r="R6" s="85">
        <f>_xlfn.IFNA(VLOOKUP(O6, $B$2:$E$200, 4, FALSE), "")</f>
        <v>8791820495.8431511</v>
      </c>
    </row>
    <row r="7" spans="1:18">
      <c r="A7" s="40" t="s">
        <v>187</v>
      </c>
      <c r="B7" s="11" t="s">
        <v>188</v>
      </c>
      <c r="C7" s="95">
        <v>9.0500000000000007</v>
      </c>
      <c r="D7" s="92">
        <v>1.68539326E-2</v>
      </c>
      <c r="E7" s="93">
        <v>4827561951.8290949</v>
      </c>
      <c r="F7" s="35"/>
      <c r="G7" s="283" t="s">
        <v>36</v>
      </c>
      <c r="H7" s="284"/>
      <c r="I7" s="28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150</v>
      </c>
      <c r="P7" s="39">
        <f t="shared" si="2"/>
        <v>8.76</v>
      </c>
      <c r="Q7" s="77">
        <f t="shared" si="3"/>
        <v>0.1005025126</v>
      </c>
      <c r="R7" s="86">
        <f t="shared" ref="R7:R25" si="5">_xlfn.IFNA(VLOOKUP(O7, $B$2:$E$200, 4, FALSE), "")</f>
        <v>7278891210.1356878</v>
      </c>
    </row>
    <row r="8" spans="1:18" ht="17.25" thickBot="1">
      <c r="A8" s="40" t="s">
        <v>121</v>
      </c>
      <c r="B8" s="11" t="s">
        <v>122</v>
      </c>
      <c r="C8" s="95">
        <v>19.399999999999999</v>
      </c>
      <c r="D8" s="92">
        <v>1.5706806300000001E-2</v>
      </c>
      <c r="E8" s="93">
        <v>563781037.62882936</v>
      </c>
      <c r="F8" s="35"/>
      <c r="G8" s="276"/>
      <c r="H8" s="277"/>
      <c r="I8" s="2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210</v>
      </c>
      <c r="P8" s="39">
        <f t="shared" si="2"/>
        <v>9.17</v>
      </c>
      <c r="Q8" s="77">
        <f t="shared" si="3"/>
        <v>9.03686088E-2</v>
      </c>
      <c r="R8" s="86">
        <f t="shared" si="5"/>
        <v>6417482954.7560263</v>
      </c>
    </row>
    <row r="9" spans="1:18" ht="17.25" thickBot="1">
      <c r="A9" s="40" t="s">
        <v>99</v>
      </c>
      <c r="B9" s="11" t="s">
        <v>100</v>
      </c>
      <c r="C9" s="95">
        <v>49770</v>
      </c>
      <c r="D9" s="92">
        <v>2.4169183999999998E-3</v>
      </c>
      <c r="E9" s="93">
        <v>2733220.1466122102</v>
      </c>
      <c r="F9" s="35"/>
      <c r="G9" s="50" t="s">
        <v>38</v>
      </c>
      <c r="H9" s="256" t="s">
        <v>37</v>
      </c>
      <c r="I9" s="25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106</v>
      </c>
      <c r="P9" s="39">
        <f t="shared" si="2"/>
        <v>30310</v>
      </c>
      <c r="Q9" s="77">
        <f t="shared" si="3"/>
        <v>2.5372124499999999E-2</v>
      </c>
      <c r="R9" s="86">
        <f t="shared" si="5"/>
        <v>1465321.9912258999</v>
      </c>
    </row>
    <row r="10" spans="1:18">
      <c r="A10" s="40" t="s">
        <v>203</v>
      </c>
      <c r="B10" s="11" t="s">
        <v>204</v>
      </c>
      <c r="C10" s="95">
        <v>10.4</v>
      </c>
      <c r="D10" s="92">
        <v>0</v>
      </c>
      <c r="E10" s="93">
        <v>736351114.79680157</v>
      </c>
      <c r="F10" s="35"/>
      <c r="G10" s="301">
        <f>_xlfn.IFNA(VLOOKUP(G7, $B$2:$D$200, 3, FALSE), "-")</f>
        <v>-1.7603483499999999E-2</v>
      </c>
      <c r="H10" s="303">
        <f>_xlfn.IFNA(VLOOKUP(G7, $B$2:$D$200, 2, FALSE), "-")</f>
        <v>37000000</v>
      </c>
      <c r="I10" s="30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216</v>
      </c>
      <c r="P10" s="39">
        <f t="shared" si="2"/>
        <v>7.22</v>
      </c>
      <c r="Q10" s="77">
        <f t="shared" si="3"/>
        <v>1.6901408499999999E-2</v>
      </c>
      <c r="R10" s="90">
        <f t="shared" si="5"/>
        <v>2634873047.3118677</v>
      </c>
    </row>
    <row r="11" spans="1:18" ht="17.25" thickBot="1">
      <c r="A11" s="40" t="s">
        <v>157</v>
      </c>
      <c r="B11" s="11" t="s">
        <v>158</v>
      </c>
      <c r="C11" s="95">
        <v>15630</v>
      </c>
      <c r="D11" s="92">
        <v>-6.3938619999999999E-4</v>
      </c>
      <c r="E11" s="93">
        <v>456010.69041233999</v>
      </c>
      <c r="F11" s="35"/>
      <c r="G11" s="302"/>
      <c r="H11" s="305"/>
      <c r="I11" s="30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188</v>
      </c>
      <c r="P11" s="45">
        <f t="shared" si="2"/>
        <v>9.0500000000000007</v>
      </c>
      <c r="Q11" s="80">
        <f t="shared" si="3"/>
        <v>1.68539326E-2</v>
      </c>
      <c r="R11" s="99">
        <f t="shared" si="5"/>
        <v>4827561951.8290949</v>
      </c>
    </row>
    <row r="12" spans="1:18" ht="17.25" thickBot="1">
      <c r="A12" s="40" t="s">
        <v>143</v>
      </c>
      <c r="B12" s="11" t="s">
        <v>144</v>
      </c>
      <c r="C12" s="95">
        <v>73.599999999999994</v>
      </c>
      <c r="D12" s="92">
        <v>-1.3568521E-3</v>
      </c>
      <c r="E12" s="93">
        <v>93511682.783968583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122</v>
      </c>
      <c r="P12" s="39">
        <f t="shared" si="2"/>
        <v>19.399999999999999</v>
      </c>
      <c r="Q12" s="77">
        <f t="shared" si="3"/>
        <v>1.5706806300000001E-2</v>
      </c>
      <c r="R12" s="86">
        <f t="shared" si="5"/>
        <v>563781037.62882936</v>
      </c>
    </row>
    <row r="13" spans="1:18" ht="17.25" thickBot="1">
      <c r="A13" s="40" t="s">
        <v>159</v>
      </c>
      <c r="B13" s="11" t="s">
        <v>160</v>
      </c>
      <c r="C13" s="95">
        <v>952</v>
      </c>
      <c r="D13" s="92">
        <v>-5.2246604E-3</v>
      </c>
      <c r="E13" s="93">
        <v>25987022.017152231</v>
      </c>
      <c r="F13" s="35"/>
      <c r="G13" s="255" t="s">
        <v>70</v>
      </c>
      <c r="H13" s="256"/>
      <c r="I13" s="25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100</v>
      </c>
      <c r="P13" s="39">
        <f t="shared" si="2"/>
        <v>49770</v>
      </c>
      <c r="Q13" s="77">
        <f t="shared" si="3"/>
        <v>2.4169183999999998E-3</v>
      </c>
      <c r="R13" s="86">
        <f t="shared" si="5"/>
        <v>2733220.1466122102</v>
      </c>
    </row>
    <row r="14" spans="1:18">
      <c r="A14" s="40" t="s">
        <v>91</v>
      </c>
      <c r="B14" s="11" t="s">
        <v>92</v>
      </c>
      <c r="C14" s="95">
        <v>45020</v>
      </c>
      <c r="D14" s="92">
        <v>-6.1810155000000004E-3</v>
      </c>
      <c r="E14" s="93">
        <v>414417.81163198</v>
      </c>
      <c r="F14" s="35"/>
      <c r="G14" s="283" t="s">
        <v>36</v>
      </c>
      <c r="H14" s="284"/>
      <c r="I14" s="28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204</v>
      </c>
      <c r="P14" s="39">
        <f t="shared" si="2"/>
        <v>10.4</v>
      </c>
      <c r="Q14" s="77">
        <f t="shared" si="3"/>
        <v>0</v>
      </c>
      <c r="R14" s="86">
        <f t="shared" si="5"/>
        <v>736351114.79680157</v>
      </c>
    </row>
    <row r="15" spans="1:18" ht="17.25" thickBot="1">
      <c r="A15" s="40" t="s">
        <v>242</v>
      </c>
      <c r="B15" s="11" t="s">
        <v>243</v>
      </c>
      <c r="C15" s="95">
        <v>339</v>
      </c>
      <c r="D15" s="92">
        <v>-1.1661807600000001E-2</v>
      </c>
      <c r="E15" s="93">
        <v>5616143.8151203701</v>
      </c>
      <c r="F15" s="35"/>
      <c r="G15" s="276"/>
      <c r="H15" s="277"/>
      <c r="I15" s="2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158</v>
      </c>
      <c r="P15" s="37">
        <f t="shared" si="2"/>
        <v>15630</v>
      </c>
      <c r="Q15" s="79">
        <f t="shared" si="3"/>
        <v>-6.3938619999999999E-4</v>
      </c>
      <c r="R15" s="87">
        <f t="shared" si="5"/>
        <v>456010.69041233999</v>
      </c>
    </row>
    <row r="16" spans="1:18" ht="17.25" thickBot="1">
      <c r="A16" s="40" t="s">
        <v>177</v>
      </c>
      <c r="B16" s="11" t="s">
        <v>178</v>
      </c>
      <c r="C16" s="95">
        <v>12.2</v>
      </c>
      <c r="D16" s="92">
        <v>-1.6129032299999999E-2</v>
      </c>
      <c r="E16" s="93">
        <v>393668575.64915013</v>
      </c>
      <c r="F16" s="35"/>
      <c r="G16" s="50" t="s">
        <v>38</v>
      </c>
      <c r="H16" s="256" t="s">
        <v>37</v>
      </c>
      <c r="I16" s="25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144</v>
      </c>
      <c r="P16" s="38">
        <f t="shared" si="2"/>
        <v>73.599999999999994</v>
      </c>
      <c r="Q16" s="76">
        <f t="shared" si="3"/>
        <v>-1.3568521E-3</v>
      </c>
      <c r="R16" s="85">
        <f t="shared" si="5"/>
        <v>93511682.783968583</v>
      </c>
    </row>
    <row r="17" spans="1:18">
      <c r="A17" s="40" t="s">
        <v>48</v>
      </c>
      <c r="B17" s="11" t="s">
        <v>49</v>
      </c>
      <c r="C17" s="95">
        <v>37000000</v>
      </c>
      <c r="D17" s="92">
        <v>-1.7603483499999999E-2</v>
      </c>
      <c r="E17" s="93">
        <v>1938.02130829</v>
      </c>
      <c r="F17" s="35"/>
      <c r="G17" s="301">
        <f>_xlfn.IFNA(VLOOKUP(G14, $B$2:$D$200, 3, FALSE), "-")</f>
        <v>-1.7603483499999999E-2</v>
      </c>
      <c r="H17" s="303">
        <f>_xlfn.IFNA(VLOOKUP(G14, $B$2:$D$200, 2, FALSE), "-")</f>
        <v>37000000</v>
      </c>
      <c r="I17" s="30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160</v>
      </c>
      <c r="P17" s="39">
        <f t="shared" si="2"/>
        <v>952</v>
      </c>
      <c r="Q17" s="77">
        <f t="shared" si="3"/>
        <v>-5.2246604E-3</v>
      </c>
      <c r="R17" s="86">
        <f t="shared" si="5"/>
        <v>25987022.017152231</v>
      </c>
    </row>
    <row r="18" spans="1:18" ht="17.25" thickBot="1">
      <c r="A18" s="40" t="s">
        <v>151</v>
      </c>
      <c r="B18" s="11" t="s">
        <v>152</v>
      </c>
      <c r="C18" s="95">
        <v>65.099999999999994</v>
      </c>
      <c r="D18" s="92">
        <v>-1.80995475E-2</v>
      </c>
      <c r="E18" s="93">
        <v>56790868.386445463</v>
      </c>
      <c r="F18" s="35"/>
      <c r="G18" s="302"/>
      <c r="H18" s="305"/>
      <c r="I18" s="30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92</v>
      </c>
      <c r="P18" s="39">
        <f t="shared" si="2"/>
        <v>45020</v>
      </c>
      <c r="Q18" s="77">
        <f t="shared" si="3"/>
        <v>-6.1810155000000004E-3</v>
      </c>
      <c r="R18" s="86">
        <f t="shared" si="5"/>
        <v>414417.81163198</v>
      </c>
    </row>
    <row r="19" spans="1:18" ht="17.25" thickBot="1">
      <c r="A19" s="40" t="s">
        <v>181</v>
      </c>
      <c r="B19" s="11" t="s">
        <v>182</v>
      </c>
      <c r="C19" s="95">
        <v>43810</v>
      </c>
      <c r="D19" s="92">
        <v>-2.2316447199999999E-2</v>
      </c>
      <c r="E19" s="93">
        <v>39648.4685255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243</v>
      </c>
      <c r="P19" s="39">
        <f t="shared" si="2"/>
        <v>339</v>
      </c>
      <c r="Q19" s="77">
        <f t="shared" si="3"/>
        <v>-1.1661807600000001E-2</v>
      </c>
      <c r="R19" s="86">
        <f t="shared" si="5"/>
        <v>5616143.8151203701</v>
      </c>
    </row>
    <row r="20" spans="1:18" ht="17.25" thickBot="1">
      <c r="A20" s="40" t="s">
        <v>189</v>
      </c>
      <c r="B20" s="11" t="s">
        <v>190</v>
      </c>
      <c r="C20" s="95">
        <v>12.6</v>
      </c>
      <c r="D20" s="92">
        <v>-2.3255814E-2</v>
      </c>
      <c r="E20" s="93">
        <v>730606205.15946746</v>
      </c>
      <c r="F20" s="35"/>
      <c r="G20" s="255" t="s">
        <v>257</v>
      </c>
      <c r="H20" s="256"/>
      <c r="I20" s="25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178</v>
      </c>
      <c r="P20" s="39">
        <f t="shared" si="2"/>
        <v>12.2</v>
      </c>
      <c r="Q20" s="77">
        <f t="shared" si="3"/>
        <v>-1.6129032299999999E-2</v>
      </c>
      <c r="R20" s="90">
        <f t="shared" si="5"/>
        <v>393668575.64915013</v>
      </c>
    </row>
    <row r="21" spans="1:18">
      <c r="A21" s="40" t="s">
        <v>81</v>
      </c>
      <c r="B21" s="11" t="s">
        <v>82</v>
      </c>
      <c r="C21" s="95">
        <v>1365</v>
      </c>
      <c r="D21" s="92">
        <v>-2.5000000000000001E-2</v>
      </c>
      <c r="E21" s="93">
        <v>6339814.8898168895</v>
      </c>
      <c r="F21" s="35"/>
      <c r="G21" s="283" t="s">
        <v>36</v>
      </c>
      <c r="H21" s="284"/>
      <c r="I21" s="28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49</v>
      </c>
      <c r="P21" s="45">
        <f t="shared" si="2"/>
        <v>37000000</v>
      </c>
      <c r="Q21" s="80">
        <f t="shared" si="3"/>
        <v>-1.7603483499999999E-2</v>
      </c>
      <c r="R21" s="99">
        <f t="shared" si="5"/>
        <v>1938.02130829</v>
      </c>
    </row>
    <row r="22" spans="1:18" ht="17.25" thickBot="1">
      <c r="A22" s="40" t="s">
        <v>77</v>
      </c>
      <c r="B22" s="11" t="s">
        <v>78</v>
      </c>
      <c r="C22" s="95">
        <v>505300</v>
      </c>
      <c r="D22" s="92">
        <v>-2.6209288899999999E-2</v>
      </c>
      <c r="E22" s="93">
        <v>7944.92352166</v>
      </c>
      <c r="F22" s="35"/>
      <c r="G22" s="276"/>
      <c r="H22" s="277"/>
      <c r="I22" s="2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152</v>
      </c>
      <c r="P22" s="39">
        <f t="shared" si="2"/>
        <v>65.099999999999994</v>
      </c>
      <c r="Q22" s="77">
        <f t="shared" si="3"/>
        <v>-1.80995475E-2</v>
      </c>
      <c r="R22" s="86">
        <f t="shared" si="5"/>
        <v>56790868.386445463</v>
      </c>
    </row>
    <row r="23" spans="1:18" ht="17.25" thickBot="1">
      <c r="A23" s="40" t="s">
        <v>93</v>
      </c>
      <c r="B23" s="11" t="s">
        <v>94</v>
      </c>
      <c r="C23" s="95">
        <v>2182000</v>
      </c>
      <c r="D23" s="92">
        <v>-2.6761819799999999E-2</v>
      </c>
      <c r="E23" s="93">
        <v>39623.20986812</v>
      </c>
      <c r="F23" s="35"/>
      <c r="G23" s="50" t="s">
        <v>38</v>
      </c>
      <c r="H23" s="256" t="s">
        <v>37</v>
      </c>
      <c r="I23" s="25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182</v>
      </c>
      <c r="P23" s="39">
        <f t="shared" si="2"/>
        <v>43810</v>
      </c>
      <c r="Q23" s="77">
        <f t="shared" si="3"/>
        <v>-2.2316447199999999E-2</v>
      </c>
      <c r="R23" s="86">
        <f t="shared" si="5"/>
        <v>39648.4685255</v>
      </c>
    </row>
    <row r="24" spans="1:18">
      <c r="A24" s="40" t="s">
        <v>87</v>
      </c>
      <c r="B24" s="11" t="s">
        <v>88</v>
      </c>
      <c r="C24" s="95">
        <v>142600</v>
      </c>
      <c r="D24" s="92">
        <v>-2.7285129599999999E-2</v>
      </c>
      <c r="E24" s="93">
        <v>8667.9137781200006</v>
      </c>
      <c r="F24" s="35"/>
      <c r="G24" s="301">
        <f>_xlfn.IFNA(VLOOKUP(G21, $B$2:$D$200, 3, FALSE), "-")</f>
        <v>-1.7603483499999999E-2</v>
      </c>
      <c r="H24" s="303">
        <f>_xlfn.IFNA(VLOOKUP(G21, $B$2:$D$200, 2, FALSE), "-")</f>
        <v>37000000</v>
      </c>
      <c r="I24" s="30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190</v>
      </c>
      <c r="P24" s="39">
        <f t="shared" si="2"/>
        <v>12.6</v>
      </c>
      <c r="Q24" s="77">
        <f t="shared" si="3"/>
        <v>-2.3255814E-2</v>
      </c>
      <c r="R24" s="86">
        <f t="shared" si="5"/>
        <v>730606205.15946746</v>
      </c>
    </row>
    <row r="25" spans="1:18" ht="17.25" thickBot="1">
      <c r="A25" s="40" t="s">
        <v>234</v>
      </c>
      <c r="B25" s="11" t="s">
        <v>235</v>
      </c>
      <c r="C25" s="95">
        <v>48.2</v>
      </c>
      <c r="D25" s="92">
        <v>-2.8225806499999999E-2</v>
      </c>
      <c r="E25" s="93">
        <v>84518248.329505339</v>
      </c>
      <c r="F25" s="35"/>
      <c r="G25" s="302"/>
      <c r="H25" s="305"/>
      <c r="I25" s="30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82</v>
      </c>
      <c r="P25" s="37">
        <f t="shared" si="2"/>
        <v>1365</v>
      </c>
      <c r="Q25" s="79">
        <f t="shared" si="3"/>
        <v>-2.5000000000000001E-2</v>
      </c>
      <c r="R25" s="87">
        <f t="shared" si="5"/>
        <v>6339814.8898168895</v>
      </c>
    </row>
    <row r="26" spans="1:18">
      <c r="A26" s="40" t="s">
        <v>71</v>
      </c>
      <c r="B26" s="11" t="s">
        <v>72</v>
      </c>
      <c r="C26" s="95">
        <v>17.100000000000001</v>
      </c>
      <c r="D26" s="92">
        <v>-2.84090909E-2</v>
      </c>
      <c r="E26" s="93">
        <v>254392175.20303544</v>
      </c>
      <c r="F26" s="35"/>
    </row>
    <row r="27" spans="1:18" ht="17.25" thickBot="1">
      <c r="A27" s="40" t="s">
        <v>161</v>
      </c>
      <c r="B27" s="11" t="s">
        <v>162</v>
      </c>
      <c r="C27" s="95">
        <v>67.2</v>
      </c>
      <c r="D27" s="92">
        <v>-2.89017341E-2</v>
      </c>
      <c r="E27" s="93">
        <v>26209215.810910489</v>
      </c>
      <c r="F27" s="35"/>
    </row>
    <row r="28" spans="1:18" ht="17.25" thickBot="1">
      <c r="A28" s="40" t="s">
        <v>240</v>
      </c>
      <c r="B28" s="11" t="s">
        <v>241</v>
      </c>
      <c r="C28" s="95">
        <v>46.5</v>
      </c>
      <c r="D28" s="92">
        <v>-2.92275574E-2</v>
      </c>
      <c r="E28" s="93">
        <v>26936936.513228431</v>
      </c>
      <c r="F28" s="35"/>
      <c r="G28" s="255" t="s">
        <v>46</v>
      </c>
      <c r="H28" s="256"/>
      <c r="I28" s="256"/>
      <c r="J28" s="257"/>
      <c r="K28" s="255" t="s">
        <v>44</v>
      </c>
      <c r="L28" s="256"/>
      <c r="M28" s="256"/>
      <c r="N28" s="257"/>
      <c r="O28" s="255" t="s">
        <v>45</v>
      </c>
      <c r="P28" s="256"/>
      <c r="Q28" s="256"/>
      <c r="R28" s="257"/>
    </row>
    <row r="29" spans="1:18" ht="17.25" thickBot="1">
      <c r="A29" s="40" t="s">
        <v>83</v>
      </c>
      <c r="B29" s="11" t="s">
        <v>84</v>
      </c>
      <c r="C29" s="95">
        <v>4180</v>
      </c>
      <c r="D29" s="92">
        <v>-3.0162412999999999E-2</v>
      </c>
      <c r="E29" s="93">
        <v>3991159.0569766602</v>
      </c>
      <c r="F29" s="35"/>
      <c r="G29" s="292" t="s">
        <v>55</v>
      </c>
      <c r="H29" s="308">
        <f ca="1">NOW()</f>
        <v>44396.90101898148</v>
      </c>
      <c r="I29" s="309"/>
      <c r="J29" s="310"/>
      <c r="K29" s="307" t="s">
        <v>55</v>
      </c>
      <c r="L29" s="308">
        <f ca="1">NOW()</f>
        <v>44396.90101898148</v>
      </c>
      <c r="M29" s="309"/>
      <c r="N29" s="310"/>
      <c r="O29" s="307" t="s">
        <v>55</v>
      </c>
      <c r="P29" s="308">
        <f ca="1">NOW()</f>
        <v>44396.90101898148</v>
      </c>
      <c r="Q29" s="309"/>
      <c r="R29" s="310"/>
    </row>
    <row r="30" spans="1:18" ht="17.25" thickBot="1">
      <c r="A30" s="40" t="s">
        <v>219</v>
      </c>
      <c r="B30" s="11" t="s">
        <v>220</v>
      </c>
      <c r="C30" s="95">
        <v>152</v>
      </c>
      <c r="D30" s="92">
        <v>-3.1847133800000003E-2</v>
      </c>
      <c r="E30" s="93">
        <v>87549263.689719543</v>
      </c>
      <c r="F30" s="35"/>
      <c r="G30" s="300"/>
      <c r="H30" s="51" t="s">
        <v>58</v>
      </c>
      <c r="I30" s="73" t="s">
        <v>59</v>
      </c>
      <c r="J30" s="69" t="s">
        <v>265</v>
      </c>
      <c r="K30" s="278"/>
      <c r="L30" s="51" t="s">
        <v>58</v>
      </c>
      <c r="M30" s="73" t="s">
        <v>59</v>
      </c>
      <c r="N30" s="91" t="s">
        <v>265</v>
      </c>
      <c r="O30" s="278"/>
      <c r="P30" s="51" t="s">
        <v>58</v>
      </c>
      <c r="Q30" s="73" t="s">
        <v>59</v>
      </c>
      <c r="R30" s="91" t="s">
        <v>265</v>
      </c>
    </row>
    <row r="31" spans="1:18">
      <c r="A31" s="40" t="s">
        <v>53</v>
      </c>
      <c r="B31" s="11" t="s">
        <v>54</v>
      </c>
      <c r="C31" s="95">
        <v>207</v>
      </c>
      <c r="D31" s="92">
        <v>-3.27102804E-2</v>
      </c>
      <c r="E31" s="93">
        <v>13901720.665843681</v>
      </c>
      <c r="F31" s="35"/>
      <c r="G31" s="52" t="s">
        <v>208</v>
      </c>
      <c r="H31" s="38">
        <f t="shared" ref="H31:H50" si="6">_xlfn.IFNA(VLOOKUP(G31, $B$2:$D$200, 2, FALSE), "")</f>
        <v>9.6</v>
      </c>
      <c r="I31" s="76">
        <f t="shared" ref="I31:I50" si="7">_xlfn.IFNA(VLOOKUP(G31, $B$2:$D$200, 3, FALSE), "")</f>
        <v>0.1538461538</v>
      </c>
      <c r="J31" s="85">
        <f>_xlfn.IFNA(VLOOKUP(G31, $B$2:$E$200, 4, FALSE), "")</f>
        <v>8791820495.8431511</v>
      </c>
      <c r="K31" s="81" t="s">
        <v>208</v>
      </c>
      <c r="L31" s="38">
        <f t="shared" ref="L31:L50" si="8">_xlfn.IFNA(VLOOKUP(K31, $B$2:$D$200, 2, FALSE), "")</f>
        <v>9.6</v>
      </c>
      <c r="M31" s="76">
        <f t="shared" ref="M31:M50" si="9">_xlfn.IFNA(VLOOKUP(K31, $B$2:$D$200, 3, FALSE), "")</f>
        <v>0.1538461538</v>
      </c>
      <c r="N31" s="85">
        <f>_xlfn.IFNA(VLOOKUP(K31, $B$2:$E$200, 4, FALSE), "")</f>
        <v>8791820495.8431511</v>
      </c>
      <c r="O31" s="81" t="s">
        <v>160</v>
      </c>
      <c r="P31" s="38">
        <f t="shared" ref="P31:P50" si="10">_xlfn.IFNA(VLOOKUP(O31, $B$2:$D$200, 2, FALSE), "")</f>
        <v>952</v>
      </c>
      <c r="Q31" s="76">
        <f t="shared" ref="Q31:Q50" si="11">_xlfn.IFNA(VLOOKUP(O31, $B$2:$D$200, 3, FALSE), "")</f>
        <v>-5.2246604E-3</v>
      </c>
      <c r="R31" s="85">
        <f>_xlfn.IFNA(VLOOKUP(O31, $B$2:$E$200, 4, FALSE), "")</f>
        <v>25987022.017152231</v>
      </c>
    </row>
    <row r="32" spans="1:18">
      <c r="A32" s="40" t="s">
        <v>175</v>
      </c>
      <c r="B32" s="11" t="s">
        <v>176</v>
      </c>
      <c r="C32" s="95">
        <v>976</v>
      </c>
      <c r="D32" s="92">
        <v>-3.3663366299999997E-2</v>
      </c>
      <c r="E32" s="93">
        <v>327832.61786825</v>
      </c>
      <c r="F32" s="35"/>
      <c r="G32" s="47" t="s">
        <v>150</v>
      </c>
      <c r="H32" s="39">
        <f t="shared" si="6"/>
        <v>8.76</v>
      </c>
      <c r="I32" s="77">
        <f t="shared" si="7"/>
        <v>0.1005025126</v>
      </c>
      <c r="J32" s="86">
        <f t="shared" ref="J32:J50" si="12">_xlfn.IFNA(VLOOKUP(G32, $B$2:$E$200, 4, FALSE), "")</f>
        <v>7278891210.1356878</v>
      </c>
      <c r="K32" s="82" t="s">
        <v>150</v>
      </c>
      <c r="L32" s="39">
        <f t="shared" si="8"/>
        <v>8.76</v>
      </c>
      <c r="M32" s="77">
        <f t="shared" si="9"/>
        <v>0.1005025126</v>
      </c>
      <c r="N32" s="86">
        <f t="shared" ref="N32:N50" si="13">_xlfn.IFNA(VLOOKUP(K32, $B$2:$E$200, 4, FALSE), "")</f>
        <v>7278891210.1356878</v>
      </c>
      <c r="O32" s="82" t="s">
        <v>243</v>
      </c>
      <c r="P32" s="39">
        <f t="shared" si="10"/>
        <v>339</v>
      </c>
      <c r="Q32" s="77">
        <f t="shared" si="11"/>
        <v>-1.1661807600000001E-2</v>
      </c>
      <c r="R32" s="86">
        <f t="shared" ref="R32:R50" si="14">_xlfn.IFNA(VLOOKUP(O32, $B$2:$E$200, 4, FALSE), "")</f>
        <v>5616143.8151203701</v>
      </c>
    </row>
    <row r="33" spans="1:18">
      <c r="A33" s="40" t="s">
        <v>227</v>
      </c>
      <c r="B33" s="11" t="s">
        <v>228</v>
      </c>
      <c r="C33" s="95">
        <v>284</v>
      </c>
      <c r="D33" s="92">
        <v>-3.4013605400000001E-2</v>
      </c>
      <c r="E33" s="93">
        <v>15335268.15383764</v>
      </c>
      <c r="F33" s="35"/>
      <c r="G33" s="47" t="s">
        <v>210</v>
      </c>
      <c r="H33" s="39">
        <f t="shared" si="6"/>
        <v>9.17</v>
      </c>
      <c r="I33" s="77">
        <f t="shared" si="7"/>
        <v>9.03686088E-2</v>
      </c>
      <c r="J33" s="86">
        <f t="shared" si="12"/>
        <v>6417482954.7560263</v>
      </c>
      <c r="K33" s="82" t="s">
        <v>210</v>
      </c>
      <c r="L33" s="39">
        <f t="shared" si="8"/>
        <v>9.17</v>
      </c>
      <c r="M33" s="77">
        <f t="shared" si="9"/>
        <v>9.03686088E-2</v>
      </c>
      <c r="N33" s="86">
        <f t="shared" si="13"/>
        <v>6417482954.7560263</v>
      </c>
      <c r="O33" s="82" t="s">
        <v>220</v>
      </c>
      <c r="P33" s="39">
        <f t="shared" si="10"/>
        <v>152</v>
      </c>
      <c r="Q33" s="77">
        <f t="shared" si="11"/>
        <v>-3.1847133800000003E-2</v>
      </c>
      <c r="R33" s="86">
        <f t="shared" si="14"/>
        <v>87549263.689719543</v>
      </c>
    </row>
    <row r="34" spans="1:18">
      <c r="A34" s="40" t="s">
        <v>89</v>
      </c>
      <c r="B34" s="11" t="s">
        <v>90</v>
      </c>
      <c r="C34" s="95">
        <v>670</v>
      </c>
      <c r="D34" s="92">
        <v>-3.5971222999999997E-2</v>
      </c>
      <c r="E34" s="93">
        <v>132632432.9146906</v>
      </c>
      <c r="F34" s="35"/>
      <c r="G34" s="47" t="s">
        <v>106</v>
      </c>
      <c r="H34" s="39">
        <f t="shared" si="6"/>
        <v>30310</v>
      </c>
      <c r="I34" s="77">
        <f t="shared" si="7"/>
        <v>2.5372124499999999E-2</v>
      </c>
      <c r="J34" s="86">
        <f t="shared" si="12"/>
        <v>1465321.9912258999</v>
      </c>
      <c r="K34" s="82" t="s">
        <v>216</v>
      </c>
      <c r="L34" s="39">
        <f t="shared" si="8"/>
        <v>7.22</v>
      </c>
      <c r="M34" s="77">
        <f t="shared" si="9"/>
        <v>1.6901408499999999E-2</v>
      </c>
      <c r="N34" s="86">
        <f t="shared" si="13"/>
        <v>2634873047.3118677</v>
      </c>
      <c r="O34" s="82" t="s">
        <v>54</v>
      </c>
      <c r="P34" s="39">
        <f t="shared" si="10"/>
        <v>207</v>
      </c>
      <c r="Q34" s="77">
        <f t="shared" si="11"/>
        <v>-3.27102804E-2</v>
      </c>
      <c r="R34" s="86">
        <f t="shared" si="14"/>
        <v>13901720.665843681</v>
      </c>
    </row>
    <row r="35" spans="1:18">
      <c r="A35" s="40" t="s">
        <v>125</v>
      </c>
      <c r="B35" s="11" t="s">
        <v>126</v>
      </c>
      <c r="C35" s="95">
        <v>136050</v>
      </c>
      <c r="D35" s="92">
        <v>-3.6473087799999998E-2</v>
      </c>
      <c r="E35" s="93">
        <v>24732.861872720001</v>
      </c>
      <c r="F35" s="35"/>
      <c r="G35" s="47" t="s">
        <v>216</v>
      </c>
      <c r="H35" s="44">
        <f t="shared" si="6"/>
        <v>7.22</v>
      </c>
      <c r="I35" s="78">
        <f t="shared" si="7"/>
        <v>1.6901408499999999E-2</v>
      </c>
      <c r="J35" s="90">
        <f t="shared" si="12"/>
        <v>2634873047.3118677</v>
      </c>
      <c r="K35" s="83" t="s">
        <v>188</v>
      </c>
      <c r="L35" s="44">
        <f t="shared" si="8"/>
        <v>9.0500000000000007</v>
      </c>
      <c r="M35" s="78">
        <f t="shared" si="9"/>
        <v>1.68539326E-2</v>
      </c>
      <c r="N35" s="90">
        <f t="shared" si="13"/>
        <v>4827561951.8290949</v>
      </c>
      <c r="O35" s="83" t="s">
        <v>176</v>
      </c>
      <c r="P35" s="44">
        <f t="shared" si="10"/>
        <v>976</v>
      </c>
      <c r="Q35" s="78">
        <f t="shared" si="11"/>
        <v>-3.3663366299999997E-2</v>
      </c>
      <c r="R35" s="90">
        <f t="shared" si="14"/>
        <v>327832.61786825</v>
      </c>
    </row>
    <row r="36" spans="1:18">
      <c r="A36" s="40" t="s">
        <v>246</v>
      </c>
      <c r="B36" s="11" t="s">
        <v>247</v>
      </c>
      <c r="C36" s="95">
        <v>6770</v>
      </c>
      <c r="D36" s="92">
        <v>-3.6984352800000002E-2</v>
      </c>
      <c r="E36" s="93">
        <v>920679.04883588001</v>
      </c>
      <c r="F36" s="35"/>
      <c r="G36" s="49" t="s">
        <v>188</v>
      </c>
      <c r="H36" s="39">
        <f t="shared" si="6"/>
        <v>9.0500000000000007</v>
      </c>
      <c r="I36" s="77">
        <f t="shared" si="7"/>
        <v>1.68539326E-2</v>
      </c>
      <c r="J36" s="99">
        <f t="shared" si="12"/>
        <v>4827561951.8290949</v>
      </c>
      <c r="K36" s="82" t="s">
        <v>122</v>
      </c>
      <c r="L36" s="39">
        <f t="shared" si="8"/>
        <v>19.399999999999999</v>
      </c>
      <c r="M36" s="77">
        <f t="shared" si="9"/>
        <v>1.5706806300000001E-2</v>
      </c>
      <c r="N36" s="99">
        <f t="shared" si="13"/>
        <v>563781037.62882936</v>
      </c>
      <c r="O36" s="82" t="s">
        <v>228</v>
      </c>
      <c r="P36" s="39">
        <f t="shared" si="10"/>
        <v>284</v>
      </c>
      <c r="Q36" s="77">
        <f t="shared" si="11"/>
        <v>-3.4013605400000001E-2</v>
      </c>
      <c r="R36" s="99">
        <f t="shared" si="14"/>
        <v>15335268.15383764</v>
      </c>
    </row>
    <row r="37" spans="1:18">
      <c r="A37" s="40" t="s">
        <v>252</v>
      </c>
      <c r="B37" s="11" t="s">
        <v>253</v>
      </c>
      <c r="C37" s="95">
        <v>701</v>
      </c>
      <c r="D37" s="92">
        <v>-3.7087912100000002E-2</v>
      </c>
      <c r="E37" s="93">
        <v>14238887.326553751</v>
      </c>
      <c r="F37" s="35"/>
      <c r="G37" s="47" t="s">
        <v>122</v>
      </c>
      <c r="H37" s="39">
        <f t="shared" si="6"/>
        <v>19.399999999999999</v>
      </c>
      <c r="I37" s="77">
        <f t="shared" si="7"/>
        <v>1.5706806300000001E-2</v>
      </c>
      <c r="J37" s="86">
        <f t="shared" si="12"/>
        <v>563781037.62882936</v>
      </c>
      <c r="K37" s="82" t="s">
        <v>204</v>
      </c>
      <c r="L37" s="39">
        <f t="shared" si="8"/>
        <v>10.4</v>
      </c>
      <c r="M37" s="77">
        <f t="shared" si="9"/>
        <v>0</v>
      </c>
      <c r="N37" s="86">
        <f t="shared" si="13"/>
        <v>736351114.79680157</v>
      </c>
      <c r="O37" s="82" t="s">
        <v>90</v>
      </c>
      <c r="P37" s="39">
        <f t="shared" si="10"/>
        <v>670</v>
      </c>
      <c r="Q37" s="77">
        <f t="shared" si="11"/>
        <v>-3.5971222999999997E-2</v>
      </c>
      <c r="R37" s="86">
        <f t="shared" si="14"/>
        <v>132632432.9146906</v>
      </c>
    </row>
    <row r="38" spans="1:18">
      <c r="A38" s="40" t="s">
        <v>147</v>
      </c>
      <c r="B38" s="11" t="s">
        <v>148</v>
      </c>
      <c r="C38" s="95">
        <v>12.9</v>
      </c>
      <c r="D38" s="92">
        <v>-3.7313432799999997E-2</v>
      </c>
      <c r="E38" s="93">
        <v>503951731.32186317</v>
      </c>
      <c r="F38" s="35"/>
      <c r="G38" s="47" t="s">
        <v>100</v>
      </c>
      <c r="H38" s="39">
        <f t="shared" si="6"/>
        <v>49770</v>
      </c>
      <c r="I38" s="77">
        <f t="shared" si="7"/>
        <v>2.4169183999999998E-3</v>
      </c>
      <c r="J38" s="86">
        <f t="shared" si="12"/>
        <v>2733220.1466122102</v>
      </c>
      <c r="K38" s="82" t="s">
        <v>144</v>
      </c>
      <c r="L38" s="39">
        <f t="shared" si="8"/>
        <v>73.599999999999994</v>
      </c>
      <c r="M38" s="77">
        <f t="shared" si="9"/>
        <v>-1.3568521E-3</v>
      </c>
      <c r="N38" s="86">
        <f t="shared" si="13"/>
        <v>93511682.783968583</v>
      </c>
      <c r="O38" s="82" t="s">
        <v>253</v>
      </c>
      <c r="P38" s="39">
        <f t="shared" si="10"/>
        <v>701</v>
      </c>
      <c r="Q38" s="77">
        <f t="shared" si="11"/>
        <v>-3.7087912100000002E-2</v>
      </c>
      <c r="R38" s="86">
        <f t="shared" si="14"/>
        <v>14238887.326553751</v>
      </c>
    </row>
    <row r="39" spans="1:18">
      <c r="A39" s="40" t="s">
        <v>236</v>
      </c>
      <c r="B39" s="11" t="s">
        <v>237</v>
      </c>
      <c r="C39" s="95">
        <v>410</v>
      </c>
      <c r="D39" s="92">
        <v>-3.75586854E-2</v>
      </c>
      <c r="E39" s="93">
        <v>37062856.221711449</v>
      </c>
      <c r="F39" s="35"/>
      <c r="G39" s="47" t="s">
        <v>204</v>
      </c>
      <c r="H39" s="39">
        <f t="shared" si="6"/>
        <v>10.4</v>
      </c>
      <c r="I39" s="77">
        <f t="shared" si="7"/>
        <v>0</v>
      </c>
      <c r="J39" s="86">
        <f t="shared" si="12"/>
        <v>736351114.79680157</v>
      </c>
      <c r="K39" s="82" t="s">
        <v>178</v>
      </c>
      <c r="L39" s="39">
        <f t="shared" si="8"/>
        <v>12.2</v>
      </c>
      <c r="M39" s="77">
        <f t="shared" si="9"/>
        <v>-1.6129032299999999E-2</v>
      </c>
      <c r="N39" s="86">
        <f t="shared" si="13"/>
        <v>393668575.64915013</v>
      </c>
      <c r="O39" s="82" t="s">
        <v>237</v>
      </c>
      <c r="P39" s="39">
        <f t="shared" si="10"/>
        <v>410</v>
      </c>
      <c r="Q39" s="77">
        <f t="shared" si="11"/>
        <v>-3.75586854E-2</v>
      </c>
      <c r="R39" s="86">
        <f t="shared" si="14"/>
        <v>37062856.221711449</v>
      </c>
    </row>
    <row r="40" spans="1:18" ht="17.25" thickBot="1">
      <c r="A40" s="40" t="s">
        <v>117</v>
      </c>
      <c r="B40" s="11" t="s">
        <v>118</v>
      </c>
      <c r="C40" s="95">
        <v>127</v>
      </c>
      <c r="D40" s="92">
        <v>-3.7878787900000002E-2</v>
      </c>
      <c r="E40" s="93">
        <v>10612129.600056941</v>
      </c>
      <c r="F40" s="35"/>
      <c r="G40" s="53" t="s">
        <v>158</v>
      </c>
      <c r="H40" s="37">
        <f t="shared" si="6"/>
        <v>15630</v>
      </c>
      <c r="I40" s="79">
        <f t="shared" si="7"/>
        <v>-6.3938619999999999E-4</v>
      </c>
      <c r="J40" s="87">
        <f t="shared" si="12"/>
        <v>456010.69041233999</v>
      </c>
      <c r="K40" s="84" t="s">
        <v>152</v>
      </c>
      <c r="L40" s="37">
        <f t="shared" si="8"/>
        <v>65.099999999999994</v>
      </c>
      <c r="M40" s="79">
        <f t="shared" si="9"/>
        <v>-1.80995475E-2</v>
      </c>
      <c r="N40" s="87">
        <f t="shared" si="13"/>
        <v>56790868.386445463</v>
      </c>
      <c r="O40" s="84" t="s">
        <v>118</v>
      </c>
      <c r="P40" s="37">
        <f t="shared" si="10"/>
        <v>127</v>
      </c>
      <c r="Q40" s="79">
        <f t="shared" si="11"/>
        <v>-3.7878787900000002E-2</v>
      </c>
      <c r="R40" s="87">
        <f t="shared" si="14"/>
        <v>10612129.600056941</v>
      </c>
    </row>
    <row r="41" spans="1:18">
      <c r="A41" s="40" t="s">
        <v>250</v>
      </c>
      <c r="B41" s="11" t="s">
        <v>251</v>
      </c>
      <c r="C41" s="95">
        <v>48.1</v>
      </c>
      <c r="D41" s="92">
        <v>-3.7999999999999999E-2</v>
      </c>
      <c r="E41" s="93">
        <v>25267227.706933491</v>
      </c>
      <c r="F41" s="35"/>
      <c r="G41" s="52" t="s">
        <v>144</v>
      </c>
      <c r="H41" s="38">
        <f t="shared" si="6"/>
        <v>73.599999999999994</v>
      </c>
      <c r="I41" s="76">
        <f t="shared" si="7"/>
        <v>-1.3568521E-3</v>
      </c>
      <c r="J41" s="85">
        <f t="shared" si="12"/>
        <v>93511682.783968583</v>
      </c>
      <c r="K41" s="81" t="s">
        <v>190</v>
      </c>
      <c r="L41" s="38">
        <f t="shared" si="8"/>
        <v>12.6</v>
      </c>
      <c r="M41" s="76">
        <f t="shared" si="9"/>
        <v>-2.3255814E-2</v>
      </c>
      <c r="N41" s="85">
        <f t="shared" si="13"/>
        <v>730606205.15946746</v>
      </c>
      <c r="O41" s="81" t="s">
        <v>110</v>
      </c>
      <c r="P41" s="38">
        <f t="shared" si="10"/>
        <v>101</v>
      </c>
      <c r="Q41" s="76">
        <f t="shared" si="11"/>
        <v>-3.8095238099999998E-2</v>
      </c>
      <c r="R41" s="85">
        <f t="shared" si="14"/>
        <v>30027005.572056629</v>
      </c>
    </row>
    <row r="42" spans="1:18">
      <c r="A42" s="40" t="s">
        <v>109</v>
      </c>
      <c r="B42" s="11" t="s">
        <v>110</v>
      </c>
      <c r="C42" s="95">
        <v>101</v>
      </c>
      <c r="D42" s="92">
        <v>-3.8095238099999998E-2</v>
      </c>
      <c r="E42" s="93">
        <v>30027005.572056629</v>
      </c>
      <c r="F42" s="35"/>
      <c r="G42" s="47" t="s">
        <v>160</v>
      </c>
      <c r="H42" s="39">
        <f t="shared" si="6"/>
        <v>952</v>
      </c>
      <c r="I42" s="77">
        <f t="shared" si="7"/>
        <v>-5.2246604E-3</v>
      </c>
      <c r="J42" s="86">
        <f t="shared" si="12"/>
        <v>25987022.017152231</v>
      </c>
      <c r="K42" s="82" t="s">
        <v>235</v>
      </c>
      <c r="L42" s="39">
        <f t="shared" si="8"/>
        <v>48.2</v>
      </c>
      <c r="M42" s="77">
        <f t="shared" si="9"/>
        <v>-2.8225806499999999E-2</v>
      </c>
      <c r="N42" s="86">
        <f t="shared" si="13"/>
        <v>84518248.329505339</v>
      </c>
      <c r="O42" s="82" t="s">
        <v>51</v>
      </c>
      <c r="P42" s="39">
        <f t="shared" si="10"/>
        <v>261</v>
      </c>
      <c r="Q42" s="77">
        <f t="shared" si="11"/>
        <v>-4.0441176500000002E-2</v>
      </c>
      <c r="R42" s="86">
        <f t="shared" si="14"/>
        <v>23287107.909308858</v>
      </c>
    </row>
    <row r="43" spans="1:18">
      <c r="A43" s="40" t="s">
        <v>97</v>
      </c>
      <c r="B43" s="11" t="s">
        <v>98</v>
      </c>
      <c r="C43" s="95">
        <v>2.52</v>
      </c>
      <c r="D43" s="92">
        <v>-3.8167938899999997E-2</v>
      </c>
      <c r="E43" s="93">
        <v>3301795302.788403</v>
      </c>
      <c r="F43" s="35"/>
      <c r="G43" s="47" t="s">
        <v>92</v>
      </c>
      <c r="H43" s="39">
        <f t="shared" si="6"/>
        <v>45020</v>
      </c>
      <c r="I43" s="77">
        <f t="shared" si="7"/>
        <v>-6.1810155000000004E-3</v>
      </c>
      <c r="J43" s="86">
        <f t="shared" si="12"/>
        <v>414417.81163198</v>
      </c>
      <c r="K43" s="82" t="s">
        <v>72</v>
      </c>
      <c r="L43" s="39">
        <f t="shared" si="8"/>
        <v>17.100000000000001</v>
      </c>
      <c r="M43" s="77">
        <f t="shared" si="9"/>
        <v>-2.84090909E-2</v>
      </c>
      <c r="N43" s="86">
        <f t="shared" si="13"/>
        <v>254392175.20303544</v>
      </c>
      <c r="O43" s="82" t="s">
        <v>104</v>
      </c>
      <c r="P43" s="39">
        <f t="shared" si="10"/>
        <v>709</v>
      </c>
      <c r="Q43" s="77">
        <f t="shared" si="11"/>
        <v>-4.05953992E-2</v>
      </c>
      <c r="R43" s="86">
        <f t="shared" si="14"/>
        <v>2432263.0201199302</v>
      </c>
    </row>
    <row r="44" spans="1:18">
      <c r="A44" s="40" t="s">
        <v>62</v>
      </c>
      <c r="B44" s="11" t="s">
        <v>63</v>
      </c>
      <c r="C44" s="95">
        <v>33830</v>
      </c>
      <c r="D44" s="92">
        <v>-3.9466212399999999E-2</v>
      </c>
      <c r="E44" s="93">
        <v>106554.87269213999</v>
      </c>
      <c r="F44" s="35"/>
      <c r="G44" s="47" t="s">
        <v>243</v>
      </c>
      <c r="H44" s="39">
        <f t="shared" si="6"/>
        <v>339</v>
      </c>
      <c r="I44" s="77">
        <f t="shared" si="7"/>
        <v>-1.1661807600000001E-2</v>
      </c>
      <c r="J44" s="86">
        <f t="shared" si="12"/>
        <v>5616143.8151203701</v>
      </c>
      <c r="K44" s="82" t="s">
        <v>162</v>
      </c>
      <c r="L44" s="39">
        <f t="shared" si="8"/>
        <v>67.2</v>
      </c>
      <c r="M44" s="77">
        <f t="shared" si="9"/>
        <v>-2.89017341E-2</v>
      </c>
      <c r="N44" s="86">
        <f t="shared" si="13"/>
        <v>26209215.810910489</v>
      </c>
      <c r="O44" s="82" t="s">
        <v>80</v>
      </c>
      <c r="P44" s="39">
        <f t="shared" si="10"/>
        <v>591</v>
      </c>
      <c r="Q44" s="77">
        <f t="shared" si="11"/>
        <v>-4.2139384100000003E-2</v>
      </c>
      <c r="R44" s="86">
        <f t="shared" si="14"/>
        <v>2280854.9480856298</v>
      </c>
    </row>
    <row r="45" spans="1:18">
      <c r="A45" s="40" t="s">
        <v>50</v>
      </c>
      <c r="B45" s="11" t="s">
        <v>51</v>
      </c>
      <c r="C45" s="95">
        <v>261</v>
      </c>
      <c r="D45" s="92">
        <v>-4.0441176500000002E-2</v>
      </c>
      <c r="E45" s="93">
        <v>23287107.909308858</v>
      </c>
      <c r="F45" s="35"/>
      <c r="G45" s="47" t="s">
        <v>178</v>
      </c>
      <c r="H45" s="44">
        <f t="shared" si="6"/>
        <v>12.2</v>
      </c>
      <c r="I45" s="78">
        <f t="shared" si="7"/>
        <v>-1.6129032299999999E-2</v>
      </c>
      <c r="J45" s="90">
        <f t="shared" si="12"/>
        <v>393668575.64915013</v>
      </c>
      <c r="K45" s="83" t="s">
        <v>241</v>
      </c>
      <c r="L45" s="44">
        <f t="shared" si="8"/>
        <v>46.5</v>
      </c>
      <c r="M45" s="78">
        <f t="shared" si="9"/>
        <v>-2.92275574E-2</v>
      </c>
      <c r="N45" s="90">
        <f t="shared" si="13"/>
        <v>26936936.513228431</v>
      </c>
      <c r="O45" s="83" t="s">
        <v>86</v>
      </c>
      <c r="P45" s="44">
        <f t="shared" si="10"/>
        <v>269</v>
      </c>
      <c r="Q45" s="78">
        <f t="shared" si="11"/>
        <v>-4.27046263E-2</v>
      </c>
      <c r="R45" s="90">
        <f t="shared" si="14"/>
        <v>21970585.906359918</v>
      </c>
    </row>
    <row r="46" spans="1:18">
      <c r="A46" s="40" t="s">
        <v>103</v>
      </c>
      <c r="B46" s="11" t="s">
        <v>104</v>
      </c>
      <c r="C46" s="95">
        <v>709</v>
      </c>
      <c r="D46" s="92">
        <v>-4.05953992E-2</v>
      </c>
      <c r="E46" s="93">
        <v>2432263.0201199302</v>
      </c>
      <c r="F46" s="35"/>
      <c r="G46" s="49" t="s">
        <v>49</v>
      </c>
      <c r="H46" s="39">
        <f t="shared" si="6"/>
        <v>37000000</v>
      </c>
      <c r="I46" s="77">
        <f t="shared" si="7"/>
        <v>-1.7603483499999999E-2</v>
      </c>
      <c r="J46" s="99">
        <f t="shared" si="12"/>
        <v>1938.02130829</v>
      </c>
      <c r="K46" s="82" t="s">
        <v>148</v>
      </c>
      <c r="L46" s="39">
        <f t="shared" si="8"/>
        <v>12.9</v>
      </c>
      <c r="M46" s="77">
        <f t="shared" si="9"/>
        <v>-3.7313432799999997E-2</v>
      </c>
      <c r="N46" s="99">
        <f t="shared" si="13"/>
        <v>503951731.32186317</v>
      </c>
      <c r="O46" s="82" t="s">
        <v>108</v>
      </c>
      <c r="P46" s="39">
        <f t="shared" si="10"/>
        <v>871</v>
      </c>
      <c r="Q46" s="77">
        <f t="shared" si="11"/>
        <v>-4.3907793600000002E-2</v>
      </c>
      <c r="R46" s="99">
        <f t="shared" si="14"/>
        <v>3037755.6820788202</v>
      </c>
    </row>
    <row r="47" spans="1:18">
      <c r="A47" s="40" t="s">
        <v>64</v>
      </c>
      <c r="B47" s="11" t="s">
        <v>65</v>
      </c>
      <c r="C47" s="95">
        <v>21.2</v>
      </c>
      <c r="D47" s="92">
        <v>-4.0723981899999998E-2</v>
      </c>
      <c r="E47" s="93">
        <v>178466725.37092391</v>
      </c>
      <c r="F47" s="35"/>
      <c r="G47" s="47" t="s">
        <v>152</v>
      </c>
      <c r="H47" s="39">
        <f t="shared" si="6"/>
        <v>65.099999999999994</v>
      </c>
      <c r="I47" s="77">
        <f t="shared" si="7"/>
        <v>-1.80995475E-2</v>
      </c>
      <c r="J47" s="86">
        <f t="shared" si="12"/>
        <v>56790868.386445463</v>
      </c>
      <c r="K47" s="82" t="s">
        <v>251</v>
      </c>
      <c r="L47" s="39">
        <f t="shared" si="8"/>
        <v>48.1</v>
      </c>
      <c r="M47" s="77">
        <f t="shared" si="9"/>
        <v>-3.7999999999999999E-2</v>
      </c>
      <c r="N47" s="86">
        <f t="shared" si="13"/>
        <v>25267227.706933491</v>
      </c>
      <c r="O47" s="82" t="s">
        <v>267</v>
      </c>
      <c r="P47" s="39">
        <f t="shared" si="10"/>
        <v>205</v>
      </c>
      <c r="Q47" s="77">
        <f t="shared" si="11"/>
        <v>-4.6511627899999998E-2</v>
      </c>
      <c r="R47" s="86">
        <f t="shared" si="14"/>
        <v>446740784.1475938</v>
      </c>
    </row>
    <row r="48" spans="1:18">
      <c r="A48" s="40" t="s">
        <v>135</v>
      </c>
      <c r="B48" s="11" t="s">
        <v>136</v>
      </c>
      <c r="C48" s="95">
        <v>1485</v>
      </c>
      <c r="D48" s="92">
        <v>-4.1935483900000001E-2</v>
      </c>
      <c r="E48" s="93">
        <v>550051.56131628004</v>
      </c>
      <c r="F48" s="35"/>
      <c r="G48" s="47" t="s">
        <v>182</v>
      </c>
      <c r="H48" s="39">
        <f t="shared" si="6"/>
        <v>43810</v>
      </c>
      <c r="I48" s="77">
        <f t="shared" si="7"/>
        <v>-2.2316447199999999E-2</v>
      </c>
      <c r="J48" s="86">
        <f t="shared" si="12"/>
        <v>39648.4685255</v>
      </c>
      <c r="K48" s="82" t="s">
        <v>98</v>
      </c>
      <c r="L48" s="39">
        <f t="shared" si="8"/>
        <v>2.52</v>
      </c>
      <c r="M48" s="77">
        <f t="shared" si="9"/>
        <v>-3.8167938899999997E-2</v>
      </c>
      <c r="N48" s="86">
        <f t="shared" si="13"/>
        <v>3301795302.788403</v>
      </c>
      <c r="O48" s="82" t="s">
        <v>184</v>
      </c>
      <c r="P48" s="39">
        <f t="shared" si="10"/>
        <v>798</v>
      </c>
      <c r="Q48" s="77">
        <f t="shared" si="11"/>
        <v>-4.6594982100000001E-2</v>
      </c>
      <c r="R48" s="86">
        <f t="shared" si="14"/>
        <v>4637998.6291177897</v>
      </c>
    </row>
    <row r="49" spans="1:18">
      <c r="A49" s="40" t="s">
        <v>79</v>
      </c>
      <c r="B49" s="11" t="s">
        <v>80</v>
      </c>
      <c r="C49" s="95">
        <v>591</v>
      </c>
      <c r="D49" s="92">
        <v>-4.2139384100000003E-2</v>
      </c>
      <c r="E49" s="93">
        <v>2280854.9480856298</v>
      </c>
      <c r="F49" s="35"/>
      <c r="G49" s="47" t="s">
        <v>190</v>
      </c>
      <c r="H49" s="39">
        <f t="shared" si="6"/>
        <v>12.6</v>
      </c>
      <c r="I49" s="77">
        <f t="shared" si="7"/>
        <v>-2.3255814E-2</v>
      </c>
      <c r="J49" s="86">
        <f t="shared" si="12"/>
        <v>730606205.15946746</v>
      </c>
      <c r="K49" s="82" t="s">
        <v>65</v>
      </c>
      <c r="L49" s="39">
        <f t="shared" si="8"/>
        <v>21.2</v>
      </c>
      <c r="M49" s="77">
        <f t="shared" si="9"/>
        <v>-4.0723981899999998E-2</v>
      </c>
      <c r="N49" s="86">
        <f t="shared" si="13"/>
        <v>178466725.37092391</v>
      </c>
      <c r="O49" s="82" t="s">
        <v>231</v>
      </c>
      <c r="P49" s="39">
        <f t="shared" si="10"/>
        <v>140</v>
      </c>
      <c r="Q49" s="77">
        <f t="shared" si="11"/>
        <v>-4.7619047599999999E-2</v>
      </c>
      <c r="R49" s="86">
        <f t="shared" si="14"/>
        <v>10146115.618579069</v>
      </c>
    </row>
    <row r="50" spans="1:18" ht="17.25" thickBot="1">
      <c r="A50" s="40" t="s">
        <v>139</v>
      </c>
      <c r="B50" s="11" t="s">
        <v>140</v>
      </c>
      <c r="C50" s="95">
        <v>4155</v>
      </c>
      <c r="D50" s="92">
        <v>-4.2626728099999997E-2</v>
      </c>
      <c r="E50" s="93">
        <v>469804.75261167</v>
      </c>
      <c r="F50" s="35"/>
      <c r="G50" s="53" t="s">
        <v>82</v>
      </c>
      <c r="H50" s="37">
        <f t="shared" si="6"/>
        <v>1365</v>
      </c>
      <c r="I50" s="79">
        <f t="shared" si="7"/>
        <v>-2.5000000000000001E-2</v>
      </c>
      <c r="J50" s="87">
        <f t="shared" si="12"/>
        <v>6339814.8898168895</v>
      </c>
      <c r="K50" s="84" t="s">
        <v>218</v>
      </c>
      <c r="L50" s="37">
        <f t="shared" si="8"/>
        <v>93</v>
      </c>
      <c r="M50" s="79">
        <f t="shared" si="9"/>
        <v>-4.4193216899999999E-2</v>
      </c>
      <c r="N50" s="87">
        <f t="shared" si="13"/>
        <v>56458842.894289412</v>
      </c>
      <c r="O50" s="84" t="s">
        <v>166</v>
      </c>
      <c r="P50" s="37">
        <f t="shared" si="10"/>
        <v>111</v>
      </c>
      <c r="Q50" s="79">
        <f t="shared" si="11"/>
        <v>-5.1282051299999999E-2</v>
      </c>
      <c r="R50" s="87">
        <f t="shared" si="14"/>
        <v>37585017.195773132</v>
      </c>
    </row>
    <row r="51" spans="1:18">
      <c r="A51" s="40" t="s">
        <v>85</v>
      </c>
      <c r="B51" s="11" t="s">
        <v>86</v>
      </c>
      <c r="C51" s="95">
        <v>269</v>
      </c>
      <c r="D51" s="92">
        <v>-4.27046263E-2</v>
      </c>
      <c r="E51" s="93">
        <v>21970585.906359918</v>
      </c>
      <c r="F51" s="35"/>
    </row>
    <row r="52" spans="1:18" ht="17.25" thickBot="1">
      <c r="A52" s="40" t="s">
        <v>179</v>
      </c>
      <c r="B52" s="11" t="s">
        <v>180</v>
      </c>
      <c r="C52" s="95">
        <v>6415</v>
      </c>
      <c r="D52" s="92">
        <v>-4.3251304999999997E-2</v>
      </c>
      <c r="E52" s="93">
        <v>655476.93997874996</v>
      </c>
      <c r="F52" s="35"/>
    </row>
    <row r="53" spans="1:18" ht="17.25" thickBot="1">
      <c r="A53" s="40" t="s">
        <v>107</v>
      </c>
      <c r="B53" s="11" t="s">
        <v>108</v>
      </c>
      <c r="C53" s="95">
        <v>871</v>
      </c>
      <c r="D53" s="92">
        <v>-4.3907793600000002E-2</v>
      </c>
      <c r="E53" s="93">
        <v>3037755.6820788202</v>
      </c>
      <c r="F53" s="35"/>
      <c r="G53" s="255" t="s">
        <v>256</v>
      </c>
      <c r="H53" s="256"/>
      <c r="I53" s="256"/>
      <c r="J53" s="257"/>
      <c r="K53" s="255" t="s">
        <v>259</v>
      </c>
      <c r="L53" s="256"/>
      <c r="M53" s="256"/>
      <c r="N53" s="257"/>
      <c r="O53" s="255" t="s">
        <v>260</v>
      </c>
      <c r="P53" s="256"/>
      <c r="Q53" s="256"/>
      <c r="R53" s="257"/>
    </row>
    <row r="54" spans="1:18" ht="17.25" thickBot="1">
      <c r="A54" s="40" t="s">
        <v>217</v>
      </c>
      <c r="B54" s="11" t="s">
        <v>218</v>
      </c>
      <c r="C54" s="95">
        <v>93</v>
      </c>
      <c r="D54" s="92">
        <v>-4.4193216899999999E-2</v>
      </c>
      <c r="E54" s="93">
        <v>56458842.894289412</v>
      </c>
      <c r="F54" s="35"/>
      <c r="G54" s="292" t="s">
        <v>55</v>
      </c>
      <c r="H54" s="308">
        <f ca="1">NOW()</f>
        <v>44396.90101898148</v>
      </c>
      <c r="I54" s="309"/>
      <c r="J54" s="310"/>
      <c r="K54" s="307" t="s">
        <v>55</v>
      </c>
      <c r="L54" s="308">
        <f ca="1">NOW()</f>
        <v>44396.90101898148</v>
      </c>
      <c r="M54" s="309"/>
      <c r="N54" s="310"/>
      <c r="O54" s="307" t="s">
        <v>55</v>
      </c>
      <c r="P54" s="308">
        <f ca="1">NOW()</f>
        <v>44396.90101898148</v>
      </c>
      <c r="Q54" s="309"/>
      <c r="R54" s="310"/>
    </row>
    <row r="55" spans="1:18" ht="17.25" thickBot="1">
      <c r="A55" s="40" t="s">
        <v>75</v>
      </c>
      <c r="B55" s="11" t="s">
        <v>76</v>
      </c>
      <c r="C55" s="95">
        <v>17540</v>
      </c>
      <c r="D55" s="92">
        <v>-4.4662309400000003E-2</v>
      </c>
      <c r="E55" s="93">
        <v>319591.30089219002</v>
      </c>
      <c r="F55" s="35"/>
      <c r="G55" s="300"/>
      <c r="H55" s="51" t="s">
        <v>58</v>
      </c>
      <c r="I55" s="73" t="s">
        <v>59</v>
      </c>
      <c r="J55" s="69" t="s">
        <v>265</v>
      </c>
      <c r="K55" s="278"/>
      <c r="L55" s="51" t="s">
        <v>58</v>
      </c>
      <c r="M55" s="73" t="s">
        <v>59</v>
      </c>
      <c r="N55" s="69" t="s">
        <v>265</v>
      </c>
      <c r="O55" s="278"/>
      <c r="P55" s="51" t="s">
        <v>58</v>
      </c>
      <c r="Q55" s="73" t="s">
        <v>59</v>
      </c>
      <c r="R55" s="69" t="s">
        <v>265</v>
      </c>
    </row>
    <row r="56" spans="1:18">
      <c r="A56" s="40" t="s">
        <v>266</v>
      </c>
      <c r="B56" s="11" t="s">
        <v>267</v>
      </c>
      <c r="C56" s="95">
        <v>205</v>
      </c>
      <c r="D56" s="92">
        <v>-4.6511627899999998E-2</v>
      </c>
      <c r="E56" s="93">
        <v>446740784.1475938</v>
      </c>
      <c r="F56" s="35"/>
      <c r="G56" s="55" t="s">
        <v>214</v>
      </c>
      <c r="H56" s="38">
        <f t="shared" ref="H56:H75" si="15">_xlfn.IFNA(VLOOKUP(G56, $B$2:$D$200, 2, FALSE), "")</f>
        <v>212</v>
      </c>
      <c r="I56" s="76">
        <f t="shared" ref="I56:I65" si="16">_xlfn.IFNA(VLOOKUP(G56, $B$2:$D$200, 3, FALSE), "")</f>
        <v>-7.0175438600000001E-2</v>
      </c>
      <c r="J56" s="85">
        <f>_xlfn.IFNA(VLOOKUP(G56, $B$2:$E$200, 4, FALSE), "")</f>
        <v>11743687.141666999</v>
      </c>
      <c r="K56" s="81" t="s">
        <v>144</v>
      </c>
      <c r="L56" s="38">
        <f t="shared" ref="L56:L75" si="17">_xlfn.IFNA(VLOOKUP(K56, $B$2:$D$200, 2, FALSE), "")</f>
        <v>73.599999999999994</v>
      </c>
      <c r="M56" s="76">
        <f t="shared" ref="M56:M75" si="18">_xlfn.IFNA(VLOOKUP(K56, $B$2:$D$200, 3, FALSE), "")</f>
        <v>-1.3568521E-3</v>
      </c>
      <c r="N56" s="85">
        <f>_xlfn.IFNA(VLOOKUP(K56, $B$2:$E$200, 4, FALSE), "")</f>
        <v>93511682.783968583</v>
      </c>
      <c r="O56" s="81" t="s">
        <v>86</v>
      </c>
      <c r="P56" s="38">
        <f t="shared" ref="P56:P75" si="19">_xlfn.IFNA(VLOOKUP(O56, $B$2:$D$200, 2, FALSE), "")</f>
        <v>269</v>
      </c>
      <c r="Q56" s="76">
        <f t="shared" ref="Q56:Q75" si="20">_xlfn.IFNA(VLOOKUP(O56, $B$2:$D$200, 3, FALSE), "")</f>
        <v>-4.27046263E-2</v>
      </c>
      <c r="R56" s="85">
        <f>_xlfn.IFNA(VLOOKUP(O56, $B$2:$E$200, 4, FALSE), "")</f>
        <v>21970585.906359918</v>
      </c>
    </row>
    <row r="57" spans="1:18">
      <c r="A57" s="40" t="s">
        <v>183</v>
      </c>
      <c r="B57" s="11" t="s">
        <v>184</v>
      </c>
      <c r="C57" s="95">
        <v>798</v>
      </c>
      <c r="D57" s="92">
        <v>-4.6594982100000001E-2</v>
      </c>
      <c r="E57" s="93">
        <v>4637998.6291177897</v>
      </c>
      <c r="F57" s="35"/>
      <c r="G57" s="56" t="s">
        <v>194</v>
      </c>
      <c r="H57" s="39">
        <f t="shared" si="15"/>
        <v>117</v>
      </c>
      <c r="I57" s="77">
        <f t="shared" si="16"/>
        <v>-7.1428571400000002E-2</v>
      </c>
      <c r="J57" s="86">
        <f t="shared" ref="J57:J75" si="21">_xlfn.IFNA(VLOOKUP(G57, $B$2:$E$200, 4, FALSE), "")</f>
        <v>64152596.41060704</v>
      </c>
      <c r="K57" s="82" t="s">
        <v>178</v>
      </c>
      <c r="L57" s="39">
        <f t="shared" si="17"/>
        <v>12.2</v>
      </c>
      <c r="M57" s="77">
        <f t="shared" si="18"/>
        <v>-1.6129032299999999E-2</v>
      </c>
      <c r="N57" s="86">
        <f t="shared" ref="N57:N75" si="22">_xlfn.IFNA(VLOOKUP(K57, $B$2:$E$200, 4, FALSE), "")</f>
        <v>393668575.64915013</v>
      </c>
      <c r="O57" s="82" t="s">
        <v>108</v>
      </c>
      <c r="P57" s="39">
        <f t="shared" si="19"/>
        <v>871</v>
      </c>
      <c r="Q57" s="77">
        <f t="shared" si="20"/>
        <v>-4.3907793600000002E-2</v>
      </c>
      <c r="R57" s="86">
        <f t="shared" ref="R57:R75" si="23">_xlfn.IFNA(VLOOKUP(O57, $B$2:$E$200, 4, FALSE), "")</f>
        <v>3037755.6820788202</v>
      </c>
    </row>
    <row r="58" spans="1:18">
      <c r="A58" s="40" t="s">
        <v>244</v>
      </c>
      <c r="B58" s="11" t="s">
        <v>245</v>
      </c>
      <c r="C58" s="95">
        <v>1020</v>
      </c>
      <c r="D58" s="92">
        <v>-4.6728972000000001E-2</v>
      </c>
      <c r="E58" s="93">
        <v>830744.66805680003</v>
      </c>
      <c r="F58" s="35"/>
      <c r="G58" s="56" t="s">
        <v>174</v>
      </c>
      <c r="H58" s="39">
        <f t="shared" si="15"/>
        <v>194</v>
      </c>
      <c r="I58" s="77">
        <f t="shared" si="16"/>
        <v>-7.1770334899999996E-2</v>
      </c>
      <c r="J58" s="86">
        <f t="shared" si="21"/>
        <v>59302549.258242048</v>
      </c>
      <c r="K58" s="82" t="s">
        <v>152</v>
      </c>
      <c r="L58" s="39">
        <f t="shared" si="17"/>
        <v>65.099999999999994</v>
      </c>
      <c r="M58" s="77">
        <f t="shared" si="18"/>
        <v>-1.80995475E-2</v>
      </c>
      <c r="N58" s="86">
        <f t="shared" si="22"/>
        <v>56790868.386445463</v>
      </c>
      <c r="O58" s="82" t="s">
        <v>267</v>
      </c>
      <c r="P58" s="39">
        <f t="shared" si="19"/>
        <v>205</v>
      </c>
      <c r="Q58" s="77">
        <f t="shared" si="20"/>
        <v>-4.6511627899999998E-2</v>
      </c>
      <c r="R58" s="86">
        <f t="shared" si="23"/>
        <v>446740784.1475938</v>
      </c>
    </row>
    <row r="59" spans="1:18">
      <c r="A59" s="40" t="s">
        <v>230</v>
      </c>
      <c r="B59" s="11" t="s">
        <v>231</v>
      </c>
      <c r="C59" s="95">
        <v>140</v>
      </c>
      <c r="D59" s="92">
        <v>-4.7619047599999999E-2</v>
      </c>
      <c r="E59" s="93">
        <v>10146115.618579069</v>
      </c>
      <c r="F59" s="35"/>
      <c r="G59" s="56" t="s">
        <v>196</v>
      </c>
      <c r="H59" s="39">
        <f t="shared" si="15"/>
        <v>2605</v>
      </c>
      <c r="I59" s="77">
        <f t="shared" si="16"/>
        <v>-7.2953736699999994E-2</v>
      </c>
      <c r="J59" s="86">
        <f t="shared" si="21"/>
        <v>2746929.1776952902</v>
      </c>
      <c r="K59" s="82" t="s">
        <v>190</v>
      </c>
      <c r="L59" s="39">
        <f t="shared" si="17"/>
        <v>12.6</v>
      </c>
      <c r="M59" s="77">
        <f t="shared" si="18"/>
        <v>-2.3255814E-2</v>
      </c>
      <c r="N59" s="86">
        <f t="shared" si="22"/>
        <v>730606205.15946746</v>
      </c>
      <c r="O59" s="82" t="s">
        <v>184</v>
      </c>
      <c r="P59" s="39">
        <f t="shared" si="19"/>
        <v>798</v>
      </c>
      <c r="Q59" s="77">
        <f t="shared" si="20"/>
        <v>-4.6594982100000001E-2</v>
      </c>
      <c r="R59" s="86">
        <f t="shared" si="23"/>
        <v>4637998.6291177897</v>
      </c>
    </row>
    <row r="60" spans="1:18">
      <c r="A60" s="40" t="s">
        <v>141</v>
      </c>
      <c r="B60" s="11" t="s">
        <v>142</v>
      </c>
      <c r="C60" s="95">
        <v>6950</v>
      </c>
      <c r="D60" s="92">
        <v>-4.7945205499999997E-2</v>
      </c>
      <c r="E60" s="93">
        <v>392560.43136056</v>
      </c>
      <c r="F60" s="35"/>
      <c r="G60" s="56" t="s">
        <v>255</v>
      </c>
      <c r="H60" s="39">
        <f t="shared" si="15"/>
        <v>162</v>
      </c>
      <c r="I60" s="77">
        <f t="shared" si="16"/>
        <v>-7.42857143E-2</v>
      </c>
      <c r="J60" s="90">
        <f t="shared" si="21"/>
        <v>10190239.83912872</v>
      </c>
      <c r="K60" s="83" t="s">
        <v>235</v>
      </c>
      <c r="L60" s="44">
        <f t="shared" si="17"/>
        <v>48.2</v>
      </c>
      <c r="M60" s="78">
        <f t="shared" si="18"/>
        <v>-2.8225806499999999E-2</v>
      </c>
      <c r="N60" s="90">
        <f t="shared" si="22"/>
        <v>84518248.329505339</v>
      </c>
      <c r="O60" s="83" t="s">
        <v>231</v>
      </c>
      <c r="P60" s="44">
        <f t="shared" si="19"/>
        <v>140</v>
      </c>
      <c r="Q60" s="78">
        <f t="shared" si="20"/>
        <v>-4.7619047599999999E-2</v>
      </c>
      <c r="R60" s="90">
        <f t="shared" si="23"/>
        <v>10146115.618579069</v>
      </c>
    </row>
    <row r="61" spans="1:18">
      <c r="A61" s="40" t="s">
        <v>95</v>
      </c>
      <c r="B61" s="11" t="s">
        <v>96</v>
      </c>
      <c r="C61" s="95">
        <v>2755</v>
      </c>
      <c r="D61" s="92">
        <v>-4.8359240099999999E-2</v>
      </c>
      <c r="E61" s="93">
        <v>940327.98990319006</v>
      </c>
      <c r="F61" s="35"/>
      <c r="G61" s="60" t="s">
        <v>102</v>
      </c>
      <c r="H61" s="45">
        <f t="shared" si="15"/>
        <v>726</v>
      </c>
      <c r="I61" s="80">
        <f t="shared" si="16"/>
        <v>-7.5159235699999993E-2</v>
      </c>
      <c r="J61" s="99">
        <f t="shared" si="21"/>
        <v>9080294.8960529491</v>
      </c>
      <c r="K61" s="82" t="s">
        <v>72</v>
      </c>
      <c r="L61" s="39">
        <f t="shared" si="17"/>
        <v>17.100000000000001</v>
      </c>
      <c r="M61" s="77">
        <f t="shared" si="18"/>
        <v>-2.84090909E-2</v>
      </c>
      <c r="N61" s="99">
        <f t="shared" si="22"/>
        <v>254392175.20303544</v>
      </c>
      <c r="O61" s="82" t="s">
        <v>166</v>
      </c>
      <c r="P61" s="39">
        <f t="shared" si="19"/>
        <v>111</v>
      </c>
      <c r="Q61" s="77">
        <f t="shared" si="20"/>
        <v>-5.1282051299999999E-2</v>
      </c>
      <c r="R61" s="99">
        <f t="shared" si="23"/>
        <v>37585017.195773132</v>
      </c>
    </row>
    <row r="62" spans="1:18">
      <c r="A62" s="40" t="s">
        <v>221</v>
      </c>
      <c r="B62" s="11" t="s">
        <v>222</v>
      </c>
      <c r="C62" s="95">
        <v>92.6</v>
      </c>
      <c r="D62" s="92">
        <v>-4.9281314200000002E-2</v>
      </c>
      <c r="E62" s="93">
        <v>18645705.512098279</v>
      </c>
      <c r="F62" s="35"/>
      <c r="G62" s="56" t="s">
        <v>192</v>
      </c>
      <c r="H62" s="39">
        <f t="shared" si="15"/>
        <v>159</v>
      </c>
      <c r="I62" s="77">
        <f t="shared" si="16"/>
        <v>-7.5581395300000007E-2</v>
      </c>
      <c r="J62" s="86">
        <f t="shared" si="21"/>
        <v>16227349.77986238</v>
      </c>
      <c r="K62" s="82" t="s">
        <v>162</v>
      </c>
      <c r="L62" s="39">
        <f t="shared" si="17"/>
        <v>67.2</v>
      </c>
      <c r="M62" s="77">
        <f t="shared" si="18"/>
        <v>-2.89017341E-2</v>
      </c>
      <c r="N62" s="86">
        <f t="shared" si="22"/>
        <v>26209215.810910489</v>
      </c>
      <c r="O62" s="82" t="s">
        <v>206</v>
      </c>
      <c r="P62" s="39">
        <f t="shared" si="19"/>
        <v>195</v>
      </c>
      <c r="Q62" s="77">
        <f t="shared" si="20"/>
        <v>-5.3398058300000002E-2</v>
      </c>
      <c r="R62" s="86">
        <f t="shared" si="23"/>
        <v>14483100.07935337</v>
      </c>
    </row>
    <row r="63" spans="1:18">
      <c r="A63" s="40" t="s">
        <v>201</v>
      </c>
      <c r="B63" s="11" t="s">
        <v>202</v>
      </c>
      <c r="C63" s="95">
        <v>47.9</v>
      </c>
      <c r="D63" s="92">
        <v>-4.9603174600000001E-2</v>
      </c>
      <c r="E63" s="93">
        <v>464761598.3800332</v>
      </c>
      <c r="F63" s="35"/>
      <c r="G63" s="56" t="s">
        <v>57</v>
      </c>
      <c r="H63" s="39">
        <f t="shared" si="15"/>
        <v>156</v>
      </c>
      <c r="I63" s="77">
        <f t="shared" si="16"/>
        <v>-7.6923076899999998E-2</v>
      </c>
      <c r="J63" s="86">
        <f t="shared" si="21"/>
        <v>603494975.35345709</v>
      </c>
      <c r="K63" s="82" t="s">
        <v>241</v>
      </c>
      <c r="L63" s="39">
        <f t="shared" si="17"/>
        <v>46.5</v>
      </c>
      <c r="M63" s="77">
        <f t="shared" si="18"/>
        <v>-2.92275574E-2</v>
      </c>
      <c r="N63" s="86">
        <f t="shared" si="22"/>
        <v>26936936.513228431</v>
      </c>
      <c r="O63" s="82" t="s">
        <v>233</v>
      </c>
      <c r="P63" s="39">
        <f t="shared" si="19"/>
        <v>338</v>
      </c>
      <c r="Q63" s="77">
        <f t="shared" si="20"/>
        <v>-5.8495821699999999E-2</v>
      </c>
      <c r="R63" s="86">
        <f t="shared" si="23"/>
        <v>44204431.159533069</v>
      </c>
    </row>
    <row r="64" spans="1:18">
      <c r="A64" s="40" t="s">
        <v>171</v>
      </c>
      <c r="B64" s="11" t="s">
        <v>172</v>
      </c>
      <c r="C64" s="95">
        <v>1695</v>
      </c>
      <c r="D64" s="92">
        <v>-5.0420168100000003E-2</v>
      </c>
      <c r="E64" s="93">
        <v>1715277.5624653499</v>
      </c>
      <c r="F64" s="35"/>
      <c r="G64" s="56" t="s">
        <v>74</v>
      </c>
      <c r="H64" s="39">
        <f t="shared" si="15"/>
        <v>12060</v>
      </c>
      <c r="I64" s="77">
        <f t="shared" si="16"/>
        <v>-7.7276205000000001E-2</v>
      </c>
      <c r="J64" s="86">
        <f t="shared" si="21"/>
        <v>242876.94385811</v>
      </c>
      <c r="K64" s="82" t="s">
        <v>148</v>
      </c>
      <c r="L64" s="39">
        <f t="shared" si="17"/>
        <v>12.9</v>
      </c>
      <c r="M64" s="77">
        <f t="shared" si="18"/>
        <v>-3.7313432799999997E-2</v>
      </c>
      <c r="N64" s="86">
        <f t="shared" si="22"/>
        <v>503951731.32186317</v>
      </c>
      <c r="O64" s="82" t="s">
        <v>124</v>
      </c>
      <c r="P64" s="39">
        <f t="shared" si="19"/>
        <v>235</v>
      </c>
      <c r="Q64" s="77">
        <f t="shared" si="20"/>
        <v>-0.06</v>
      </c>
      <c r="R64" s="86">
        <f t="shared" si="23"/>
        <v>4962286.85426185</v>
      </c>
    </row>
    <row r="65" spans="1:18" ht="17.25" thickBot="1">
      <c r="A65" s="40" t="s">
        <v>165</v>
      </c>
      <c r="B65" s="11" t="s">
        <v>166</v>
      </c>
      <c r="C65" s="95">
        <v>111</v>
      </c>
      <c r="D65" s="92">
        <v>-5.1282051299999999E-2</v>
      </c>
      <c r="E65" s="93">
        <v>37585017.195773132</v>
      </c>
      <c r="F65" s="35"/>
      <c r="G65" s="57" t="s">
        <v>120</v>
      </c>
      <c r="H65" s="37">
        <f t="shared" si="15"/>
        <v>2965</v>
      </c>
      <c r="I65" s="79">
        <f t="shared" si="16"/>
        <v>-8.2043343699999993E-2</v>
      </c>
      <c r="J65" s="87">
        <f t="shared" si="21"/>
        <v>4292168.4582508802</v>
      </c>
      <c r="K65" s="84" t="s">
        <v>251</v>
      </c>
      <c r="L65" s="37">
        <f t="shared" si="17"/>
        <v>48.1</v>
      </c>
      <c r="M65" s="79">
        <f t="shared" si="18"/>
        <v>-3.7999999999999999E-2</v>
      </c>
      <c r="N65" s="87">
        <f t="shared" si="22"/>
        <v>25267227.706933491</v>
      </c>
      <c r="O65" s="84" t="s">
        <v>164</v>
      </c>
      <c r="P65" s="37">
        <f t="shared" si="19"/>
        <v>208</v>
      </c>
      <c r="Q65" s="79">
        <f t="shared" si="20"/>
        <v>-6.3063063099999997E-2</v>
      </c>
      <c r="R65" s="87">
        <f t="shared" si="23"/>
        <v>4383996.9177771304</v>
      </c>
    </row>
    <row r="66" spans="1:18">
      <c r="A66" s="40" t="s">
        <v>205</v>
      </c>
      <c r="B66" s="11" t="s">
        <v>206</v>
      </c>
      <c r="C66" s="95">
        <v>195</v>
      </c>
      <c r="D66" s="92">
        <v>-5.3398058300000002E-2</v>
      </c>
      <c r="E66" s="93">
        <v>14483100.07935337</v>
      </c>
      <c r="F66" s="35"/>
      <c r="G66" s="56" t="s">
        <v>134</v>
      </c>
      <c r="H66" s="38">
        <f t="shared" si="15"/>
        <v>13750</v>
      </c>
      <c r="I66" s="76">
        <f t="shared" ref="I66:I75" si="24">_xlfn.IFNA(VLOOKUP(G66, $B$2:$D$200, 3, FALSE), "")</f>
        <v>-8.2109479299999996E-2</v>
      </c>
      <c r="J66" s="85">
        <f t="shared" si="21"/>
        <v>786928.85048626002</v>
      </c>
      <c r="K66" s="81" t="s">
        <v>98</v>
      </c>
      <c r="L66" s="38">
        <f t="shared" si="17"/>
        <v>2.52</v>
      </c>
      <c r="M66" s="76">
        <f t="shared" si="18"/>
        <v>-3.8167938899999997E-2</v>
      </c>
      <c r="N66" s="85">
        <f t="shared" si="22"/>
        <v>3301795302.788403</v>
      </c>
      <c r="O66" s="81" t="s">
        <v>61</v>
      </c>
      <c r="P66" s="38">
        <f t="shared" si="19"/>
        <v>677</v>
      </c>
      <c r="Q66" s="76">
        <f t="shared" si="20"/>
        <v>-6.4917127099999999E-2</v>
      </c>
      <c r="R66" s="85">
        <f t="shared" si="23"/>
        <v>11480490.607555941</v>
      </c>
    </row>
    <row r="67" spans="1:18">
      <c r="A67" s="40" t="s">
        <v>185</v>
      </c>
      <c r="B67" s="11" t="s">
        <v>186</v>
      </c>
      <c r="C67" s="95">
        <v>5715</v>
      </c>
      <c r="D67" s="92">
        <v>-5.3807947000000002E-2</v>
      </c>
      <c r="E67" s="93">
        <v>646152.11557744001</v>
      </c>
      <c r="F67" s="35"/>
      <c r="G67" s="56" t="s">
        <v>212</v>
      </c>
      <c r="H67" s="39">
        <f t="shared" si="15"/>
        <v>1055</v>
      </c>
      <c r="I67" s="77">
        <f t="shared" si="24"/>
        <v>-8.2608695699999998E-2</v>
      </c>
      <c r="J67" s="86">
        <f t="shared" si="21"/>
        <v>33519973.961007431</v>
      </c>
      <c r="K67" s="82" t="s">
        <v>65</v>
      </c>
      <c r="L67" s="39">
        <f t="shared" si="17"/>
        <v>21.2</v>
      </c>
      <c r="M67" s="77">
        <f t="shared" si="18"/>
        <v>-4.0723981899999998E-2</v>
      </c>
      <c r="N67" s="86">
        <f t="shared" si="22"/>
        <v>178466725.37092391</v>
      </c>
      <c r="O67" s="82" t="s">
        <v>214</v>
      </c>
      <c r="P67" s="39">
        <f t="shared" si="19"/>
        <v>212</v>
      </c>
      <c r="Q67" s="77">
        <f t="shared" si="20"/>
        <v>-7.0175438600000001E-2</v>
      </c>
      <c r="R67" s="86">
        <f t="shared" si="23"/>
        <v>11743687.141666999</v>
      </c>
    </row>
    <row r="68" spans="1:18">
      <c r="A68" s="40" t="s">
        <v>199</v>
      </c>
      <c r="B68" s="11" t="s">
        <v>200</v>
      </c>
      <c r="C68" s="95">
        <v>96.5</v>
      </c>
      <c r="D68" s="92">
        <v>-5.3921568599999997E-2</v>
      </c>
      <c r="E68" s="93">
        <v>29714498.06660448</v>
      </c>
      <c r="F68" s="35"/>
      <c r="G68" s="56" t="s">
        <v>138</v>
      </c>
      <c r="H68" s="39">
        <f t="shared" si="15"/>
        <v>318</v>
      </c>
      <c r="I68" s="77">
        <f t="shared" si="24"/>
        <v>-8.8825214900000005E-2</v>
      </c>
      <c r="J68" s="86">
        <f t="shared" si="21"/>
        <v>41589159.850692153</v>
      </c>
      <c r="K68" s="82" t="s">
        <v>218</v>
      </c>
      <c r="L68" s="39">
        <f t="shared" si="17"/>
        <v>93</v>
      </c>
      <c r="M68" s="77">
        <f t="shared" si="18"/>
        <v>-4.4193216899999999E-2</v>
      </c>
      <c r="N68" s="86">
        <f t="shared" si="22"/>
        <v>56458842.894289412</v>
      </c>
      <c r="O68" s="82" t="s">
        <v>194</v>
      </c>
      <c r="P68" s="39">
        <f t="shared" si="19"/>
        <v>117</v>
      </c>
      <c r="Q68" s="77">
        <f t="shared" si="20"/>
        <v>-7.1428571400000002E-2</v>
      </c>
      <c r="R68" s="86">
        <f t="shared" si="23"/>
        <v>64152596.41060704</v>
      </c>
    </row>
    <row r="69" spans="1:18">
      <c r="A69" s="40" t="s">
        <v>238</v>
      </c>
      <c r="B69" s="11" t="s">
        <v>239</v>
      </c>
      <c r="C69" s="95">
        <v>64.7</v>
      </c>
      <c r="D69" s="92">
        <v>-5.4093567299999999E-2</v>
      </c>
      <c r="E69" s="93">
        <v>79095911.909775615</v>
      </c>
      <c r="F69" s="35"/>
      <c r="G69" s="56" t="s">
        <v>170</v>
      </c>
      <c r="H69" s="39">
        <f t="shared" si="15"/>
        <v>19400</v>
      </c>
      <c r="I69" s="77">
        <f t="shared" si="24"/>
        <v>-9.8093909800000004E-2</v>
      </c>
      <c r="J69" s="86">
        <f t="shared" si="21"/>
        <v>605566.22782350995</v>
      </c>
      <c r="K69" s="82" t="s">
        <v>222</v>
      </c>
      <c r="L69" s="39">
        <f t="shared" si="17"/>
        <v>92.6</v>
      </c>
      <c r="M69" s="77">
        <f t="shared" si="18"/>
        <v>-4.9281314200000002E-2</v>
      </c>
      <c r="N69" s="86">
        <f t="shared" si="22"/>
        <v>18645705.512098279</v>
      </c>
      <c r="O69" s="82" t="s">
        <v>174</v>
      </c>
      <c r="P69" s="39">
        <f t="shared" si="19"/>
        <v>194</v>
      </c>
      <c r="Q69" s="77">
        <f t="shared" si="20"/>
        <v>-7.1770334899999996E-2</v>
      </c>
      <c r="R69" s="86">
        <f t="shared" si="23"/>
        <v>59302549.258242048</v>
      </c>
    </row>
    <row r="70" spans="1:18">
      <c r="A70" s="40" t="s">
        <v>131</v>
      </c>
      <c r="B70" s="11" t="s">
        <v>132</v>
      </c>
      <c r="C70" s="95">
        <v>70.900000000000006</v>
      </c>
      <c r="D70" s="92">
        <v>-5.5925432800000001E-2</v>
      </c>
      <c r="E70" s="93">
        <v>24757162.854094818</v>
      </c>
      <c r="F70" s="35"/>
      <c r="G70" s="56" t="s">
        <v>226</v>
      </c>
      <c r="H70" s="39">
        <f t="shared" si="15"/>
        <v>1205</v>
      </c>
      <c r="I70" s="77">
        <f t="shared" si="24"/>
        <v>-0.1007462687</v>
      </c>
      <c r="J70" s="90">
        <f t="shared" si="21"/>
        <v>7512853.4292445797</v>
      </c>
      <c r="K70" s="83" t="s">
        <v>202</v>
      </c>
      <c r="L70" s="44">
        <f t="shared" si="17"/>
        <v>47.9</v>
      </c>
      <c r="M70" s="78">
        <f t="shared" si="18"/>
        <v>-4.9603174600000001E-2</v>
      </c>
      <c r="N70" s="90">
        <f t="shared" si="22"/>
        <v>464761598.3800332</v>
      </c>
      <c r="O70" s="83" t="s">
        <v>255</v>
      </c>
      <c r="P70" s="44">
        <f t="shared" si="19"/>
        <v>162</v>
      </c>
      <c r="Q70" s="78">
        <f t="shared" si="20"/>
        <v>-7.42857143E-2</v>
      </c>
      <c r="R70" s="90">
        <f t="shared" si="23"/>
        <v>10190239.83912872</v>
      </c>
    </row>
    <row r="71" spans="1:18">
      <c r="A71" s="40" t="s">
        <v>248</v>
      </c>
      <c r="B71" s="11" t="s">
        <v>249</v>
      </c>
      <c r="C71" s="95">
        <v>1675</v>
      </c>
      <c r="D71" s="92">
        <v>-5.6338028200000001E-2</v>
      </c>
      <c r="E71" s="93">
        <v>1405982.2474611499</v>
      </c>
      <c r="F71" s="35"/>
      <c r="G71" s="60" t="s">
        <v>198</v>
      </c>
      <c r="H71" s="45">
        <f t="shared" si="15"/>
        <v>15930</v>
      </c>
      <c r="I71" s="80">
        <f t="shared" si="24"/>
        <v>-0.1060606061</v>
      </c>
      <c r="J71" s="99">
        <f t="shared" si="21"/>
        <v>1195710.0882435299</v>
      </c>
      <c r="K71" s="82" t="s">
        <v>200</v>
      </c>
      <c r="L71" s="39">
        <f t="shared" si="17"/>
        <v>96.5</v>
      </c>
      <c r="M71" s="77">
        <f t="shared" si="18"/>
        <v>-5.3921568599999997E-2</v>
      </c>
      <c r="N71" s="99">
        <f t="shared" si="22"/>
        <v>29714498.06660448</v>
      </c>
      <c r="O71" s="82" t="s">
        <v>102</v>
      </c>
      <c r="P71" s="39">
        <f t="shared" si="19"/>
        <v>726</v>
      </c>
      <c r="Q71" s="77">
        <f t="shared" si="20"/>
        <v>-7.5159235699999993E-2</v>
      </c>
      <c r="R71" s="99">
        <f t="shared" si="23"/>
        <v>9080294.8960529491</v>
      </c>
    </row>
    <row r="72" spans="1:18">
      <c r="A72" s="40" t="s">
        <v>127</v>
      </c>
      <c r="B72" s="11" t="s">
        <v>128</v>
      </c>
      <c r="C72" s="95">
        <v>75.5</v>
      </c>
      <c r="D72" s="92">
        <v>-5.7428214700000001E-2</v>
      </c>
      <c r="E72" s="93">
        <v>127906829.79700926</v>
      </c>
      <c r="F72" s="35"/>
      <c r="G72" s="56" t="s">
        <v>114</v>
      </c>
      <c r="H72" s="39">
        <f t="shared" si="15"/>
        <v>508</v>
      </c>
      <c r="I72" s="77">
        <f t="shared" si="24"/>
        <v>-0.1180555556</v>
      </c>
      <c r="J72" s="86">
        <f t="shared" si="21"/>
        <v>88129552.661897853</v>
      </c>
      <c r="K72" s="82" t="s">
        <v>239</v>
      </c>
      <c r="L72" s="39">
        <f t="shared" si="17"/>
        <v>64.7</v>
      </c>
      <c r="M72" s="77">
        <f t="shared" si="18"/>
        <v>-5.4093567299999999E-2</v>
      </c>
      <c r="N72" s="86">
        <f t="shared" si="22"/>
        <v>79095911.909775615</v>
      </c>
      <c r="O72" s="82" t="s">
        <v>192</v>
      </c>
      <c r="P72" s="39">
        <f t="shared" si="19"/>
        <v>159</v>
      </c>
      <c r="Q72" s="77">
        <f t="shared" si="20"/>
        <v>-7.5581395300000007E-2</v>
      </c>
      <c r="R72" s="86">
        <f t="shared" si="23"/>
        <v>16227349.77986238</v>
      </c>
    </row>
    <row r="73" spans="1:18">
      <c r="A73" s="40" t="s">
        <v>232</v>
      </c>
      <c r="B73" s="11" t="s">
        <v>233</v>
      </c>
      <c r="C73" s="95">
        <v>338</v>
      </c>
      <c r="D73" s="92">
        <v>-5.8495821699999999E-2</v>
      </c>
      <c r="E73" s="93">
        <v>44204431.159533069</v>
      </c>
      <c r="F73" s="35"/>
      <c r="G73" s="56" t="s">
        <v>224</v>
      </c>
      <c r="H73" s="39">
        <f t="shared" si="15"/>
        <v>2765</v>
      </c>
      <c r="I73" s="77">
        <f t="shared" si="24"/>
        <v>-0.11942675160000001</v>
      </c>
      <c r="J73" s="86">
        <f t="shared" si="21"/>
        <v>5254710.1631435798</v>
      </c>
      <c r="K73" s="82" t="s">
        <v>132</v>
      </c>
      <c r="L73" s="39">
        <f t="shared" si="17"/>
        <v>70.900000000000006</v>
      </c>
      <c r="M73" s="77">
        <f t="shared" si="18"/>
        <v>-5.5925432800000001E-2</v>
      </c>
      <c r="N73" s="86">
        <f t="shared" si="22"/>
        <v>24757162.854094818</v>
      </c>
      <c r="O73" s="82" t="s">
        <v>57</v>
      </c>
      <c r="P73" s="39">
        <f t="shared" si="19"/>
        <v>156</v>
      </c>
      <c r="Q73" s="77">
        <f t="shared" si="20"/>
        <v>-7.6923076899999998E-2</v>
      </c>
      <c r="R73" s="86">
        <f t="shared" si="23"/>
        <v>603494975.35345709</v>
      </c>
    </row>
    <row r="74" spans="1:18">
      <c r="A74" s="40" t="s">
        <v>123</v>
      </c>
      <c r="B74" s="11" t="s">
        <v>124</v>
      </c>
      <c r="C74" s="95">
        <v>235</v>
      </c>
      <c r="D74" s="92">
        <v>-0.06</v>
      </c>
      <c r="E74" s="93">
        <v>4962286.85426185</v>
      </c>
      <c r="F74" s="35"/>
      <c r="G74" s="56" t="s">
        <v>168</v>
      </c>
      <c r="H74" s="39">
        <f t="shared" si="15"/>
        <v>1065</v>
      </c>
      <c r="I74" s="77">
        <f t="shared" si="24"/>
        <v>-0.12704918030000001</v>
      </c>
      <c r="J74" s="86">
        <f t="shared" si="21"/>
        <v>8567603.8491784297</v>
      </c>
      <c r="K74" s="82" t="s">
        <v>128</v>
      </c>
      <c r="L74" s="39">
        <f t="shared" si="17"/>
        <v>75.5</v>
      </c>
      <c r="M74" s="77">
        <f t="shared" si="18"/>
        <v>-5.7428214700000001E-2</v>
      </c>
      <c r="N74" s="86">
        <f t="shared" si="22"/>
        <v>127906829.79700926</v>
      </c>
      <c r="O74" s="82" t="s">
        <v>138</v>
      </c>
      <c r="P74" s="39">
        <f t="shared" si="19"/>
        <v>318</v>
      </c>
      <c r="Q74" s="77">
        <f t="shared" si="20"/>
        <v>-8.8825214900000005E-2</v>
      </c>
      <c r="R74" s="86">
        <f t="shared" si="23"/>
        <v>41589159.850692153</v>
      </c>
    </row>
    <row r="75" spans="1:18" ht="17.25" thickBot="1">
      <c r="A75" s="40" t="s">
        <v>66</v>
      </c>
      <c r="B75" s="11" t="s">
        <v>67</v>
      </c>
      <c r="C75" s="95">
        <v>3385</v>
      </c>
      <c r="D75" s="92">
        <v>-6.1026352300000003E-2</v>
      </c>
      <c r="E75" s="93">
        <v>1681909.50222484</v>
      </c>
      <c r="F75" s="35"/>
      <c r="G75" s="57" t="s">
        <v>154</v>
      </c>
      <c r="H75" s="37">
        <f t="shared" si="15"/>
        <v>19190</v>
      </c>
      <c r="I75" s="79">
        <f t="shared" si="24"/>
        <v>-0.13363431149999999</v>
      </c>
      <c r="J75" s="87">
        <f t="shared" si="21"/>
        <v>7908119.4524499997</v>
      </c>
      <c r="K75" s="84" t="s">
        <v>130</v>
      </c>
      <c r="L75" s="37">
        <f t="shared" si="17"/>
        <v>71.900000000000006</v>
      </c>
      <c r="M75" s="79">
        <f t="shared" si="18"/>
        <v>-6.7444876799999998E-2</v>
      </c>
      <c r="N75" s="87">
        <f t="shared" si="22"/>
        <v>91082384.58396475</v>
      </c>
      <c r="O75" s="84" t="s">
        <v>114</v>
      </c>
      <c r="P75" s="37">
        <f t="shared" si="19"/>
        <v>508</v>
      </c>
      <c r="Q75" s="79">
        <f t="shared" si="20"/>
        <v>-0.1180555556</v>
      </c>
      <c r="R75" s="87">
        <f t="shared" si="23"/>
        <v>88129552.661897853</v>
      </c>
    </row>
    <row r="76" spans="1:18">
      <c r="A76" s="40" t="s">
        <v>145</v>
      </c>
      <c r="B76" s="11" t="s">
        <v>146</v>
      </c>
      <c r="C76" s="95">
        <v>1905</v>
      </c>
      <c r="D76" s="92">
        <v>-6.1576354700000002E-2</v>
      </c>
      <c r="E76" s="93">
        <v>1972181.11737903</v>
      </c>
      <c r="F76" s="35"/>
      <c r="G76" s="35"/>
      <c r="H76" s="35"/>
      <c r="I76" s="35"/>
    </row>
    <row r="77" spans="1:18">
      <c r="A77" s="40" t="s">
        <v>163</v>
      </c>
      <c r="B77" s="11" t="s">
        <v>164</v>
      </c>
      <c r="C77" s="95">
        <v>208</v>
      </c>
      <c r="D77" s="92">
        <v>-6.3063063099999997E-2</v>
      </c>
      <c r="E77" s="93">
        <v>4383996.9177771304</v>
      </c>
      <c r="F77" s="35"/>
      <c r="G77" s="35"/>
      <c r="H77" s="35"/>
      <c r="I77" s="35"/>
    </row>
    <row r="78" spans="1:18">
      <c r="A78" s="40" t="s">
        <v>155</v>
      </c>
      <c r="B78" s="11" t="s">
        <v>156</v>
      </c>
      <c r="C78" s="95">
        <v>1315</v>
      </c>
      <c r="D78" s="92">
        <v>-6.4056939500000007E-2</v>
      </c>
      <c r="E78" s="93">
        <v>2310890.5765767801</v>
      </c>
      <c r="F78" s="35"/>
      <c r="G78" s="35"/>
      <c r="H78" s="35"/>
      <c r="I78" s="35"/>
    </row>
    <row r="79" spans="1:18">
      <c r="A79" s="40" t="s">
        <v>115</v>
      </c>
      <c r="B79" s="11" t="s">
        <v>116</v>
      </c>
      <c r="C79" s="95">
        <v>4360</v>
      </c>
      <c r="D79" s="92">
        <v>-6.4377682399999997E-2</v>
      </c>
      <c r="E79" s="93">
        <v>314103.00293058</v>
      </c>
      <c r="F79" s="35"/>
      <c r="G79" s="35"/>
      <c r="H79" s="35"/>
      <c r="I79" s="35"/>
    </row>
    <row r="80" spans="1:18">
      <c r="A80" s="40" t="s">
        <v>111</v>
      </c>
      <c r="B80" s="11" t="s">
        <v>112</v>
      </c>
      <c r="C80" s="95">
        <v>4930</v>
      </c>
      <c r="D80" s="92">
        <v>-6.4516129000000005E-2</v>
      </c>
      <c r="E80" s="93">
        <v>1033969.17370489</v>
      </c>
      <c r="F80" s="35"/>
      <c r="G80" s="35"/>
      <c r="H80" s="35"/>
      <c r="I80" s="35"/>
    </row>
    <row r="81" spans="1:9">
      <c r="A81" s="40" t="s">
        <v>60</v>
      </c>
      <c r="B81" s="11" t="s">
        <v>61</v>
      </c>
      <c r="C81" s="95">
        <v>677</v>
      </c>
      <c r="D81" s="92">
        <v>-6.4917127099999999E-2</v>
      </c>
      <c r="E81" s="93">
        <v>11480490.607555941</v>
      </c>
      <c r="F81" s="35"/>
      <c r="G81" s="35"/>
      <c r="H81" s="35"/>
      <c r="I81" s="35"/>
    </row>
    <row r="82" spans="1:9">
      <c r="A82" s="40" t="s">
        <v>68</v>
      </c>
      <c r="B82" s="11" t="s">
        <v>69</v>
      </c>
      <c r="C82" s="95">
        <v>3215</v>
      </c>
      <c r="D82" s="92">
        <v>-6.6763425299999998E-2</v>
      </c>
      <c r="E82" s="93">
        <v>2398254.14235644</v>
      </c>
      <c r="F82" s="35"/>
      <c r="G82" s="35"/>
      <c r="H82" s="35"/>
      <c r="I82" s="35"/>
    </row>
    <row r="83" spans="1:9">
      <c r="A83" s="40" t="s">
        <v>129</v>
      </c>
      <c r="B83" s="11" t="s">
        <v>130</v>
      </c>
      <c r="C83" s="95">
        <v>71.900000000000006</v>
      </c>
      <c r="D83" s="92">
        <v>-6.7444876799999998E-2</v>
      </c>
      <c r="E83" s="93">
        <v>91082384.58396475</v>
      </c>
      <c r="F83" s="35"/>
      <c r="G83" s="35"/>
      <c r="H83" s="35"/>
      <c r="I83" s="35"/>
    </row>
    <row r="84" spans="1:9">
      <c r="A84" s="40" t="s">
        <v>213</v>
      </c>
      <c r="B84" s="11" t="s">
        <v>214</v>
      </c>
      <c r="C84" s="95">
        <v>212</v>
      </c>
      <c r="D84" s="92">
        <v>-7.0175438600000001E-2</v>
      </c>
      <c r="E84" s="93">
        <v>11743687.141666999</v>
      </c>
      <c r="F84" s="35"/>
      <c r="G84" s="35"/>
      <c r="H84" s="35"/>
      <c r="I84" s="35"/>
    </row>
    <row r="85" spans="1:9">
      <c r="A85" s="40" t="s">
        <v>193</v>
      </c>
      <c r="B85" s="11" t="s">
        <v>194</v>
      </c>
      <c r="C85" s="95">
        <v>117</v>
      </c>
      <c r="D85" s="92">
        <v>-7.1428571400000002E-2</v>
      </c>
      <c r="E85" s="93">
        <v>64152596.41060704</v>
      </c>
      <c r="F85" s="35"/>
      <c r="G85" s="35"/>
      <c r="H85" s="35"/>
      <c r="I85" s="35"/>
    </row>
    <row r="86" spans="1:9">
      <c r="A86" s="40" t="s">
        <v>173</v>
      </c>
      <c r="B86" s="11" t="s">
        <v>174</v>
      </c>
      <c r="C86" s="95">
        <v>194</v>
      </c>
      <c r="D86" s="92">
        <v>-7.1770334899999996E-2</v>
      </c>
      <c r="E86" s="93">
        <v>59302549.258242048</v>
      </c>
      <c r="F86" s="35"/>
      <c r="G86" s="35"/>
      <c r="H86" s="35"/>
      <c r="I86" s="35"/>
    </row>
    <row r="87" spans="1:9">
      <c r="A87" s="40" t="s">
        <v>195</v>
      </c>
      <c r="B87" s="11" t="s">
        <v>196</v>
      </c>
      <c r="C87" s="95">
        <v>2605</v>
      </c>
      <c r="D87" s="92">
        <v>-7.2953736699999994E-2</v>
      </c>
      <c r="E87" s="93">
        <v>2746929.1776952902</v>
      </c>
      <c r="F87" s="35"/>
      <c r="G87" s="35"/>
      <c r="H87" s="35"/>
      <c r="I87" s="35"/>
    </row>
    <row r="88" spans="1:9">
      <c r="A88" s="40" t="s">
        <v>254</v>
      </c>
      <c r="B88" s="11" t="s">
        <v>255</v>
      </c>
      <c r="C88" s="95">
        <v>162</v>
      </c>
      <c r="D88" s="92">
        <v>-7.42857143E-2</v>
      </c>
      <c r="E88" s="93">
        <v>10190239.83912872</v>
      </c>
      <c r="F88" s="35"/>
      <c r="G88" s="35"/>
      <c r="H88" s="35"/>
      <c r="I88" s="35"/>
    </row>
    <row r="89" spans="1:9">
      <c r="A89" s="40" t="s">
        <v>101</v>
      </c>
      <c r="B89" s="11" t="s">
        <v>102</v>
      </c>
      <c r="C89" s="95">
        <v>726</v>
      </c>
      <c r="D89" s="92">
        <v>-7.5159235699999993E-2</v>
      </c>
      <c r="E89" s="93">
        <v>9080294.8960529491</v>
      </c>
      <c r="F89" s="35"/>
      <c r="G89" s="35"/>
      <c r="H89" s="35"/>
      <c r="I89" s="35"/>
    </row>
    <row r="90" spans="1:9">
      <c r="A90" s="40" t="s">
        <v>191</v>
      </c>
      <c r="B90" s="11" t="s">
        <v>192</v>
      </c>
      <c r="C90" s="95">
        <v>159</v>
      </c>
      <c r="D90" s="92">
        <v>-7.5581395300000007E-2</v>
      </c>
      <c r="E90" s="93">
        <v>16227349.77986238</v>
      </c>
      <c r="F90" s="35"/>
      <c r="G90" s="35"/>
      <c r="H90" s="35"/>
      <c r="I90" s="35"/>
    </row>
    <row r="91" spans="1:9">
      <c r="A91" s="40" t="s">
        <v>56</v>
      </c>
      <c r="B91" s="11" t="s">
        <v>57</v>
      </c>
      <c r="C91" s="95">
        <v>156</v>
      </c>
      <c r="D91" s="92">
        <v>-7.6923076899999998E-2</v>
      </c>
      <c r="E91" s="93">
        <v>603494975.35345709</v>
      </c>
      <c r="F91" s="35"/>
      <c r="G91" s="35"/>
      <c r="H91" s="35"/>
      <c r="I91" s="35"/>
    </row>
    <row r="92" spans="1:9">
      <c r="A92" s="40" t="s">
        <v>73</v>
      </c>
      <c r="B92" s="11" t="s">
        <v>74</v>
      </c>
      <c r="C92" s="95">
        <v>12060</v>
      </c>
      <c r="D92" s="92">
        <v>-7.7276205000000001E-2</v>
      </c>
      <c r="E92" s="93">
        <v>242876.94385811</v>
      </c>
      <c r="F92" s="35"/>
      <c r="G92" s="35"/>
      <c r="H92" s="35"/>
      <c r="I92" s="35"/>
    </row>
    <row r="93" spans="1:9">
      <c r="A93" s="40" t="s">
        <v>119</v>
      </c>
      <c r="B93" s="11" t="s">
        <v>120</v>
      </c>
      <c r="C93" s="95">
        <v>2965</v>
      </c>
      <c r="D93" s="92">
        <v>-8.2043343699999993E-2</v>
      </c>
      <c r="E93" s="93">
        <v>4292168.4582508802</v>
      </c>
      <c r="F93" s="35"/>
      <c r="G93" s="35"/>
      <c r="H93" s="35"/>
      <c r="I93" s="35"/>
    </row>
    <row r="94" spans="1:9">
      <c r="A94" s="40" t="s">
        <v>133</v>
      </c>
      <c r="B94" s="11" t="s">
        <v>134</v>
      </c>
      <c r="C94" s="95">
        <v>13750</v>
      </c>
      <c r="D94" s="92">
        <v>-8.2109479299999996E-2</v>
      </c>
      <c r="E94" s="93">
        <v>786928.85048626002</v>
      </c>
      <c r="F94" s="35"/>
      <c r="G94" s="35"/>
      <c r="H94" s="35"/>
      <c r="I94" s="35"/>
    </row>
    <row r="95" spans="1:9">
      <c r="A95" s="40" t="s">
        <v>211</v>
      </c>
      <c r="B95" s="11" t="s">
        <v>212</v>
      </c>
      <c r="C95" s="95">
        <v>1055</v>
      </c>
      <c r="D95" s="92">
        <v>-8.2608695699999998E-2</v>
      </c>
      <c r="E95" s="93">
        <v>33519973.961007431</v>
      </c>
      <c r="F95" s="35"/>
      <c r="G95" s="35"/>
      <c r="H95" s="35"/>
      <c r="I95" s="35"/>
    </row>
    <row r="96" spans="1:9">
      <c r="A96" s="40" t="s">
        <v>137</v>
      </c>
      <c r="B96" s="11" t="s">
        <v>138</v>
      </c>
      <c r="C96" s="95">
        <v>318</v>
      </c>
      <c r="D96" s="92">
        <v>-8.8825214900000005E-2</v>
      </c>
      <c r="E96" s="93">
        <v>41589159.850692153</v>
      </c>
      <c r="F96" s="35"/>
      <c r="G96" s="35"/>
      <c r="H96" s="35"/>
      <c r="I96" s="35"/>
    </row>
    <row r="97" spans="1:9">
      <c r="A97" s="40" t="s">
        <v>169</v>
      </c>
      <c r="B97" s="11" t="s">
        <v>170</v>
      </c>
      <c r="C97" s="95">
        <v>19400</v>
      </c>
      <c r="D97" s="92">
        <v>-9.8093909800000004E-2</v>
      </c>
      <c r="E97" s="93">
        <v>605566.22782350995</v>
      </c>
      <c r="F97" s="35"/>
      <c r="G97" s="35"/>
      <c r="H97" s="35"/>
      <c r="I97" s="35"/>
    </row>
    <row r="98" spans="1:9">
      <c r="A98" s="40" t="s">
        <v>225</v>
      </c>
      <c r="B98" s="11" t="s">
        <v>226</v>
      </c>
      <c r="C98" s="95">
        <v>1205</v>
      </c>
      <c r="D98" s="92">
        <v>-0.1007462687</v>
      </c>
      <c r="E98" s="93">
        <v>7512853.4292445797</v>
      </c>
      <c r="F98" s="35"/>
      <c r="G98" s="35"/>
      <c r="H98" s="35"/>
      <c r="I98" s="35"/>
    </row>
    <row r="99" spans="1:9">
      <c r="A99" s="40" t="s">
        <v>197</v>
      </c>
      <c r="B99" s="11" t="s">
        <v>198</v>
      </c>
      <c r="C99" s="95">
        <v>15930</v>
      </c>
      <c r="D99" s="92">
        <v>-0.1060606061</v>
      </c>
      <c r="E99" s="93">
        <v>1195710.0882435299</v>
      </c>
      <c r="F99" s="35"/>
      <c r="G99" s="35"/>
      <c r="H99" s="35"/>
      <c r="I99" s="35"/>
    </row>
    <row r="100" spans="1:9">
      <c r="A100" s="40" t="s">
        <v>113</v>
      </c>
      <c r="B100" s="11" t="s">
        <v>114</v>
      </c>
      <c r="C100" s="95">
        <v>508</v>
      </c>
      <c r="D100" s="92">
        <v>-0.1180555556</v>
      </c>
      <c r="E100" s="93">
        <v>88129552.661897853</v>
      </c>
      <c r="F100" s="35"/>
      <c r="G100" s="35"/>
      <c r="H100" s="35"/>
      <c r="I100" s="35"/>
    </row>
    <row r="101" spans="1:9">
      <c r="A101" s="40" t="s">
        <v>223</v>
      </c>
      <c r="B101" s="11" t="s">
        <v>224</v>
      </c>
      <c r="C101" s="95">
        <v>2765</v>
      </c>
      <c r="D101" s="92">
        <v>-0.11942675160000001</v>
      </c>
      <c r="E101" s="93">
        <v>5254710.1631435798</v>
      </c>
      <c r="F101" s="35"/>
      <c r="G101" s="35"/>
      <c r="H101" s="35"/>
      <c r="I101" s="35"/>
    </row>
    <row r="102" spans="1:9">
      <c r="A102" s="40" t="s">
        <v>167</v>
      </c>
      <c r="B102" s="11" t="s">
        <v>168</v>
      </c>
      <c r="C102" s="95">
        <v>1065</v>
      </c>
      <c r="D102" s="92">
        <v>-0.12704918030000001</v>
      </c>
      <c r="E102" s="93">
        <v>8567603.8491784297</v>
      </c>
      <c r="F102" s="35"/>
      <c r="G102" s="35"/>
      <c r="H102" s="35"/>
      <c r="I102" s="35"/>
    </row>
    <row r="103" spans="1:9">
      <c r="A103" s="40" t="s">
        <v>153</v>
      </c>
      <c r="B103" s="11" t="s">
        <v>154</v>
      </c>
      <c r="C103" s="95">
        <v>19190</v>
      </c>
      <c r="D103" s="92">
        <v>-0.13363431149999999</v>
      </c>
      <c r="E103" s="93">
        <v>7908119.4524499997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256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86" t="str">
        <f>TEXT(투자전략!$G$1, "[$-ko-KR]yyyy년 mm월") &amp; " 총결산"</f>
        <v>2021년 07월 총결산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8"/>
    </row>
    <row r="2" spans="1:15" ht="16.5" customHeight="1" thickBot="1">
      <c r="A2" s="283" t="s">
        <v>290</v>
      </c>
      <c r="B2" s="284"/>
      <c r="C2" s="284"/>
      <c r="D2" s="256" t="s">
        <v>286</v>
      </c>
      <c r="E2" s="256"/>
      <c r="F2" s="257"/>
      <c r="G2" s="286" t="s">
        <v>287</v>
      </c>
      <c r="H2" s="287"/>
      <c r="I2" s="288"/>
      <c r="J2" s="255" t="s">
        <v>288</v>
      </c>
      <c r="K2" s="256"/>
      <c r="L2" s="256"/>
      <c r="M2" s="256" t="s">
        <v>289</v>
      </c>
      <c r="N2" s="256"/>
      <c r="O2" s="257"/>
    </row>
    <row r="3" spans="1:15" ht="16.5" customHeight="1">
      <c r="A3" s="313">
        <v>1</v>
      </c>
      <c r="B3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85"/>
      <c r="D3" s="283" t="s">
        <v>291</v>
      </c>
      <c r="E3" s="284"/>
      <c r="F3" s="285"/>
      <c r="G3" s="283" t="s">
        <v>298</v>
      </c>
      <c r="H3" s="284"/>
      <c r="I3" s="285"/>
      <c r="J3" s="283" t="s">
        <v>305</v>
      </c>
      <c r="K3" s="284"/>
      <c r="L3" s="285"/>
      <c r="M3" s="283" t="s">
        <v>312</v>
      </c>
      <c r="N3" s="284"/>
      <c r="O3" s="285"/>
    </row>
    <row r="4" spans="1:15" ht="16.5" customHeight="1" thickBot="1">
      <c r="A4" s="314"/>
      <c r="B4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163,119 KRW (8.16%)</v>
      </c>
      <c r="C4" s="278"/>
      <c r="D4" s="276" t="str">
        <f ca="1" xml:space="preserve"> TEXT($F$92, "#,##0") &amp; " KRW (" &amp; TEXT($E$92, "0.00%)")</f>
        <v>163,119 KRW (8.16%)</v>
      </c>
      <c r="E4" s="277"/>
      <c r="F4" s="278"/>
      <c r="G4" s="276" t="str">
        <f ca="1" xml:space="preserve"> TEXT($I$92, "#,##0") &amp; " KRW (" &amp; TEXT($H$92, "0.00%)")</f>
        <v>-14,020 KRW (-0.70%)</v>
      </c>
      <c r="H4" s="277"/>
      <c r="I4" s="278"/>
      <c r="J4" s="276" t="str">
        <f ca="1" xml:space="preserve"> TEXT($L$92, "#,##0") &amp; " KRW (" &amp; TEXT($K$92, "0.00%)")</f>
        <v>-130,881 KRW (-6.54%)</v>
      </c>
      <c r="K4" s="277"/>
      <c r="L4" s="278"/>
      <c r="M4" s="276" t="str">
        <f ca="1" xml:space="preserve"> TEXT($O$92, "#,##0") &amp; " KRW (" &amp; TEXT($N$92, "0.00%)")</f>
        <v>91,724 KRW (4.59%)</v>
      </c>
      <c r="N4" s="277"/>
      <c r="O4" s="278"/>
    </row>
    <row r="5" spans="1:15" ht="16.5" customHeight="1">
      <c r="A5" s="313">
        <v>2</v>
      </c>
      <c r="B5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Bottom20</v>
      </c>
      <c r="C5" s="285"/>
      <c r="D5" s="283" t="s">
        <v>292</v>
      </c>
      <c r="E5" s="284"/>
      <c r="F5" s="285"/>
      <c r="G5" s="283" t="s">
        <v>299</v>
      </c>
      <c r="H5" s="284"/>
      <c r="I5" s="285"/>
      <c r="J5" s="283" t="s">
        <v>306</v>
      </c>
      <c r="K5" s="284"/>
      <c r="L5" s="285"/>
      <c r="M5" s="283" t="s">
        <v>313</v>
      </c>
      <c r="N5" s="284"/>
      <c r="O5" s="285"/>
    </row>
    <row r="6" spans="1:15" ht="16.5" customHeight="1" thickBot="1">
      <c r="A6" s="314"/>
      <c r="B6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153,826 KRW (7.69%)</v>
      </c>
      <c r="C6" s="278"/>
      <c r="D6" s="276" t="str">
        <f ca="1" xml:space="preserve"> TEXT($F$130, "#,##0") &amp; " KRW (" &amp; TEXT($E$130, "0.00%)")</f>
        <v>90,248 KRW (4.51%)</v>
      </c>
      <c r="E6" s="277"/>
      <c r="F6" s="278"/>
      <c r="G6" s="276" t="str">
        <f ca="1" xml:space="preserve"> TEXT($I$130, "#,##0") &amp; " KRW (" &amp; TEXT($H$130, "0.00%)")</f>
        <v>-142,956 KRW (-7.15%)</v>
      </c>
      <c r="H6" s="277"/>
      <c r="I6" s="278"/>
      <c r="J6" s="276" t="str">
        <f ca="1" xml:space="preserve"> TEXT($L$130, "#,##0") &amp; " KRW (" &amp; TEXT($K$130, "0.00%)")</f>
        <v>-122,688 KRW (-6.13%)</v>
      </c>
      <c r="K6" s="277"/>
      <c r="L6" s="278"/>
      <c r="M6" s="276" t="str">
        <f ca="1" xml:space="preserve"> TEXT($O$130, "#,##0") &amp; " KRW (" &amp; TEXT($N$130, "0.00%)")</f>
        <v>116,391 KRW (5.82%)</v>
      </c>
      <c r="N6" s="277"/>
      <c r="O6" s="278"/>
    </row>
    <row r="7" spans="1:15" ht="16.5" customHeight="1">
      <c r="A7" s="313">
        <v>3</v>
      </c>
      <c r="B7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285"/>
      <c r="D7" s="283" t="s">
        <v>293</v>
      </c>
      <c r="E7" s="284"/>
      <c r="F7" s="285"/>
      <c r="G7" s="283" t="s">
        <v>300</v>
      </c>
      <c r="H7" s="284"/>
      <c r="I7" s="285"/>
      <c r="J7" s="283" t="s">
        <v>307</v>
      </c>
      <c r="K7" s="284"/>
      <c r="L7" s="285"/>
      <c r="M7" s="283" t="s">
        <v>314</v>
      </c>
      <c r="N7" s="284"/>
      <c r="O7" s="285"/>
    </row>
    <row r="8" spans="1:15" ht="16.5" customHeight="1" thickBot="1">
      <c r="A8" s="314"/>
      <c r="B8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116,391 KRW (5.82%)</v>
      </c>
      <c r="C8" s="278"/>
      <c r="D8" s="276" t="str">
        <f ca="1" xml:space="preserve"> TEXT($F$206, "#,##0") &amp; " KRW (" &amp; TEXT($E$206, "0.00%)")</f>
        <v>153,826 KRW (7.69%)</v>
      </c>
      <c r="E8" s="277"/>
      <c r="F8" s="278"/>
      <c r="G8" s="276" t="str">
        <f ca="1" xml:space="preserve"> TEXT($I$206, "#,##0") &amp; " KRW (" &amp; TEXT($H$206, "0.00%)")</f>
        <v>-60,116 KRW (-3.01%)</v>
      </c>
      <c r="H8" s="277"/>
      <c r="I8" s="278"/>
      <c r="J8" s="276" t="str">
        <f ca="1" xml:space="preserve"> TEXT($L$206, "#,##0") &amp; " KRW (" &amp; TEXT($K$206, "0.00%)")</f>
        <v>-152,086 KRW (-7.60%)</v>
      </c>
      <c r="K8" s="277"/>
      <c r="L8" s="278"/>
      <c r="M8" s="276" t="str">
        <f ca="1" xml:space="preserve"> TEXT($O$206, "#,##0") &amp; " KRW (" &amp; TEXT($N$206, "0.00%)")</f>
        <v>57,374 KRW (2.87%)</v>
      </c>
      <c r="N8" s="277"/>
      <c r="O8" s="278"/>
    </row>
    <row r="9" spans="1:15" ht="16.5" customHeight="1">
      <c r="A9" s="313">
        <v>4</v>
      </c>
      <c r="B9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85"/>
      <c r="D9" s="283" t="s">
        <v>294</v>
      </c>
      <c r="E9" s="284"/>
      <c r="F9" s="285"/>
      <c r="G9" s="283" t="s">
        <v>301</v>
      </c>
      <c r="H9" s="284"/>
      <c r="I9" s="285"/>
      <c r="J9" s="283" t="s">
        <v>308</v>
      </c>
      <c r="K9" s="284"/>
      <c r="L9" s="285"/>
      <c r="M9" s="283" t="s">
        <v>315</v>
      </c>
      <c r="N9" s="284"/>
      <c r="O9" s="285"/>
    </row>
    <row r="10" spans="1:15" ht="16.5" customHeight="1" thickBot="1">
      <c r="A10" s="314"/>
      <c r="B10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91,724 KRW (4.59%)</v>
      </c>
      <c r="C10" s="278"/>
      <c r="D10" s="276" t="str">
        <f ca="1" xml:space="preserve"> TEXT($F$244, "#,##0") &amp; " KRW (" &amp; TEXT($E$244, "0.00%)")</f>
        <v>-12,157 KRW (-0.61%)</v>
      </c>
      <c r="E10" s="277"/>
      <c r="F10" s="278"/>
      <c r="G10" s="276" t="str">
        <f ca="1" xml:space="preserve"> TEXT($I$244, "#,##0") &amp; " KRW (" &amp; TEXT($H$244, "0.00%)")</f>
        <v>-274,520 KRW (-13.73%)</v>
      </c>
      <c r="H10" s="277"/>
      <c r="I10" s="278"/>
      <c r="J10" s="276" t="str">
        <f ca="1" xml:space="preserve"> TEXT($L$244, "#,##0") &amp; " KRW (" &amp; TEXT($K$244, "0.00%)")</f>
        <v>-329,679 KRW (-16.48%)</v>
      </c>
      <c r="K10" s="277"/>
      <c r="L10" s="278"/>
      <c r="M10" s="276" t="str">
        <f ca="1" xml:space="preserve"> TEXT($O$244, "#,##0") &amp; " KRW (" &amp; TEXT($N$244, "0.00%)")</f>
        <v>-50,442 KRW (-2.52%)</v>
      </c>
      <c r="N10" s="277"/>
      <c r="O10" s="278"/>
    </row>
    <row r="11" spans="1:15" ht="16.5" customHeight="1">
      <c r="A11" s="313">
        <v>5</v>
      </c>
      <c r="B11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Top20</v>
      </c>
      <c r="C11" s="285"/>
      <c r="D11" s="283" t="s">
        <v>295</v>
      </c>
      <c r="E11" s="284"/>
      <c r="F11" s="285"/>
      <c r="G11" s="283" t="s">
        <v>302</v>
      </c>
      <c r="H11" s="284"/>
      <c r="I11" s="285"/>
      <c r="J11" s="283" t="s">
        <v>309</v>
      </c>
      <c r="K11" s="284"/>
      <c r="L11" s="285"/>
      <c r="M11" s="283" t="s">
        <v>316</v>
      </c>
      <c r="N11" s="284"/>
      <c r="O11" s="285"/>
    </row>
    <row r="12" spans="1:15" ht="16.5" customHeight="1" thickBot="1">
      <c r="A12" s="314"/>
      <c r="B12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90,248 KRW (4.51%)</v>
      </c>
      <c r="C12" s="278"/>
      <c r="D12" s="276" t="str">
        <f ca="1" xml:space="preserve"> TEXT($F$168, "#,##0") &amp; " KRW (" &amp; TEXT($E$168, "0.00%)")</f>
        <v>37,984 KRW (1.90%)</v>
      </c>
      <c r="E12" s="277"/>
      <c r="F12" s="278"/>
      <c r="G12" s="276" t="str">
        <f ca="1" xml:space="preserve"> TEXT($I$168, "#,##0") &amp; " KRW (" &amp; TEXT($H$168, "0.00%)")</f>
        <v>-322,824 KRW (-16.14%)</v>
      </c>
      <c r="H12" s="277"/>
      <c r="I12" s="278"/>
      <c r="J12" s="276" t="str">
        <f ca="1" xml:space="preserve"> TEXT($L$168, "#,##0") &amp; " KRW (" &amp; TEXT($K$168, "0.00%)")</f>
        <v>-215,860 KRW (-10.79%)</v>
      </c>
      <c r="K12" s="277"/>
      <c r="L12" s="278"/>
      <c r="M12" s="276" t="str">
        <f ca="1" xml:space="preserve"> TEXT($O$168, "#,##0") &amp; " KRW (" &amp; TEXT($N$168, "0.00%)")</f>
        <v>-38,334 KRW (-1.92%)</v>
      </c>
      <c r="N12" s="277"/>
      <c r="O12" s="278"/>
    </row>
    <row r="13" spans="1:15" ht="16.5" customHeight="1">
      <c r="A13" s="313">
        <v>6</v>
      </c>
      <c r="B13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Bottom20</v>
      </c>
      <c r="C13" s="285"/>
      <c r="D13" s="283" t="s">
        <v>296</v>
      </c>
      <c r="E13" s="284"/>
      <c r="F13" s="285"/>
      <c r="G13" s="283" t="s">
        <v>303</v>
      </c>
      <c r="H13" s="284"/>
      <c r="I13" s="285"/>
      <c r="J13" s="283" t="s">
        <v>310</v>
      </c>
      <c r="K13" s="284"/>
      <c r="L13" s="285"/>
      <c r="M13" s="283" t="s">
        <v>317</v>
      </c>
      <c r="N13" s="284"/>
      <c r="O13" s="285"/>
    </row>
    <row r="14" spans="1:15" ht="16.5" customHeight="1" thickBot="1">
      <c r="A14" s="314"/>
      <c r="B14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57,374 KRW (2.87%)</v>
      </c>
      <c r="C14" s="278"/>
      <c r="D14" s="276" t="str">
        <f ca="1" xml:space="preserve"> TEXT($F$282, "#,##0") &amp; " KRW (" &amp; TEXT($E$282, "0.00%)")</f>
        <v>-66,744 KRW (-3.34%)</v>
      </c>
      <c r="E14" s="277"/>
      <c r="F14" s="278"/>
      <c r="G14" s="276" t="str">
        <f ca="1" xml:space="preserve"> TEXT($I$282, "#,##0") &amp; " KRW (" &amp; TEXT($H$282, "0.00%)")</f>
        <v>-432,595 KRW (-21.63%)</v>
      </c>
      <c r="H14" s="277"/>
      <c r="I14" s="278"/>
      <c r="J14" s="276" t="str">
        <f ca="1" xml:space="preserve"> TEXT($L$282, "#,##0") &amp; " KRW (" &amp; TEXT($K$282, "0.00%)")</f>
        <v>-461,210 KRW (-23.06%)</v>
      </c>
      <c r="K14" s="277"/>
      <c r="L14" s="278"/>
      <c r="M14" s="276" t="str">
        <f ca="1" xml:space="preserve"> TEXT($O$282, "#,##0") &amp; " KRW (" &amp; TEXT($N$282, "0.00%)")</f>
        <v>-86,001 KRW (-4.30%)</v>
      </c>
      <c r="N14" s="277"/>
      <c r="O14" s="278"/>
    </row>
    <row r="15" spans="1:15" ht="16.5" customHeight="1">
      <c r="A15" s="313">
        <v>7</v>
      </c>
      <c r="B15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Top20</v>
      </c>
      <c r="C15" s="285"/>
      <c r="D15" s="283" t="s">
        <v>297</v>
      </c>
      <c r="E15" s="284"/>
      <c r="F15" s="285"/>
      <c r="G15" s="283" t="s">
        <v>304</v>
      </c>
      <c r="H15" s="284"/>
      <c r="I15" s="285"/>
      <c r="J15" s="283" t="s">
        <v>311</v>
      </c>
      <c r="K15" s="284"/>
      <c r="L15" s="285"/>
      <c r="M15" s="283" t="s">
        <v>318</v>
      </c>
      <c r="N15" s="284"/>
      <c r="O15" s="285"/>
    </row>
    <row r="16" spans="1:15" ht="16.5" customHeight="1" thickBot="1">
      <c r="A16" s="314"/>
      <c r="B16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37,984 KRW (1.90%)</v>
      </c>
      <c r="C16" s="278"/>
      <c r="D16" s="276" t="str">
        <f ca="1" xml:space="preserve"> TEXT($F$54, "#,##0") &amp; " KRW (" &amp; TEXT($E$54, "0.00%)")</f>
        <v>0 KRW (0.00%)</v>
      </c>
      <c r="E16" s="277"/>
      <c r="F16" s="278"/>
      <c r="G16" s="276" t="str">
        <f ca="1" xml:space="preserve"> TEXT($I$54, "#,##0") &amp; " KRW (" &amp; TEXT($H$54, "0.00%)")</f>
        <v>0 KRW (0.00%)</v>
      </c>
      <c r="H16" s="277"/>
      <c r="I16" s="278"/>
      <c r="J16" s="276" t="str">
        <f ca="1" xml:space="preserve"> TEXT($L$54, "#,##0") &amp; " KRW (" &amp; TEXT($K$54, "0.00%)")</f>
        <v>0 KRW (0.00%)</v>
      </c>
      <c r="K16" s="277"/>
      <c r="L16" s="278"/>
      <c r="M16" s="276" t="str">
        <f ca="1" xml:space="preserve"> TEXT($O$54, "#,##0") &amp; " KRW (" &amp; TEXT($N$54, "0.00%)")</f>
        <v>0 KRW (0.00%)</v>
      </c>
      <c r="N16" s="277"/>
      <c r="O16" s="278"/>
    </row>
    <row r="18" spans="1:15" ht="16.5" customHeight="1" thickBot="1"/>
    <row r="19" spans="1:15" ht="16.5" customHeight="1" thickBot="1">
      <c r="A19" s="255" t="str">
        <f>TEXT(투자전략!$G$1, "[$-ko-KR]yyyy년 mm월 ") &amp; "실거래 월말결산"</f>
        <v>2021년 07월 실거래 월말결산</v>
      </c>
      <c r="B19" s="256"/>
      <c r="C19" s="256"/>
      <c r="D19" s="256"/>
      <c r="E19" s="256"/>
      <c r="F19" s="256"/>
      <c r="G19" s="256"/>
      <c r="H19" s="256"/>
      <c r="I19" s="256"/>
      <c r="J19" s="256"/>
      <c r="K19" s="256"/>
      <c r="L19" s="256"/>
      <c r="M19" s="256"/>
      <c r="N19" s="256"/>
      <c r="O19" s="257"/>
    </row>
    <row r="20" spans="1:15" ht="16.5" customHeight="1" thickBot="1">
      <c r="A20" s="299" t="s">
        <v>285</v>
      </c>
      <c r="B20" s="276" t="s">
        <v>283</v>
      </c>
      <c r="C20" s="278"/>
      <c r="D20" s="276" t="s">
        <v>275</v>
      </c>
      <c r="E20" s="277"/>
      <c r="F20" s="278"/>
      <c r="G20" s="276" t="s">
        <v>276</v>
      </c>
      <c r="H20" s="277"/>
      <c r="I20" s="278"/>
      <c r="J20" s="276" t="s">
        <v>277</v>
      </c>
      <c r="K20" s="277"/>
      <c r="L20" s="278"/>
      <c r="M20" s="276" t="s">
        <v>278</v>
      </c>
      <c r="N20" s="277"/>
      <c r="O20" s="278"/>
    </row>
    <row r="21" spans="1:15" ht="16.5" customHeight="1" thickBot="1">
      <c r="A21" s="292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83" t="s">
        <v>284</v>
      </c>
      <c r="B53" s="285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76"/>
      <c r="B54" s="27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55" t="str">
        <f>TEXT(투자전략!$G$1, "[$-ko-KR]yyyy년 mm월 ") &amp; "[엽전코인] 전일대비 상승률 Top20 월말결산"</f>
        <v>2021년 07월 [엽전코인] 전일대비 상승률 Top20 월말결산</v>
      </c>
      <c r="B57" s="256"/>
      <c r="C57" s="256"/>
      <c r="D57" s="256"/>
      <c r="E57" s="256"/>
      <c r="F57" s="256"/>
      <c r="G57" s="256"/>
      <c r="H57" s="256"/>
      <c r="I57" s="256"/>
      <c r="J57" s="256"/>
      <c r="K57" s="256"/>
      <c r="L57" s="256"/>
      <c r="M57" s="256"/>
      <c r="N57" s="256"/>
      <c r="O57" s="257"/>
    </row>
    <row r="58" spans="1:15" ht="16.5" customHeight="1" thickBot="1">
      <c r="A58" s="299" t="s">
        <v>285</v>
      </c>
      <c r="B58" s="276" t="s">
        <v>283</v>
      </c>
      <c r="C58" s="278"/>
      <c r="D58" s="276" t="s">
        <v>275</v>
      </c>
      <c r="E58" s="277"/>
      <c r="F58" s="278"/>
      <c r="G58" s="276" t="s">
        <v>276</v>
      </c>
      <c r="H58" s="277"/>
      <c r="I58" s="278"/>
      <c r="J58" s="276" t="s">
        <v>277</v>
      </c>
      <c r="K58" s="277"/>
      <c r="L58" s="278"/>
      <c r="M58" s="276" t="s">
        <v>278</v>
      </c>
      <c r="N58" s="277"/>
      <c r="O58" s="278"/>
    </row>
    <row r="59" spans="1:15" ht="16.5" customHeight="1" thickBot="1">
      <c r="A59" s="292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2015501.2533161792</v>
      </c>
      <c r="H77" s="77">
        <f t="shared" ca="1" si="18"/>
        <v>7.7506266580896609E-3</v>
      </c>
      <c r="I77" s="137">
        <f t="shared" ca="1" si="19"/>
        <v>15501.253316179325</v>
      </c>
      <c r="J77" s="139">
        <f t="shared" ca="1" si="20"/>
        <v>2030142.4875056867</v>
      </c>
      <c r="K77" s="77">
        <f t="shared" ca="1" si="21"/>
        <v>1.5071243752843373E-2</v>
      </c>
      <c r="L77" s="137">
        <f t="shared" ca="1" si="22"/>
        <v>30142.48750568675</v>
      </c>
      <c r="M77" s="139">
        <f t="shared" ca="1" si="23"/>
        <v>1987870.1064679089</v>
      </c>
      <c r="N77" s="77">
        <f t="shared" ca="1" si="24"/>
        <v>-6.0649467660455064E-3</v>
      </c>
      <c r="O77" s="137">
        <f t="shared" ca="1" si="25"/>
        <v>-12129.89353209102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>
        <f t="shared" ca="1" si="13"/>
        <v>2000000</v>
      </c>
      <c r="D78" s="139">
        <f t="shared" ca="1" si="14"/>
        <v>2065564.9156156541</v>
      </c>
      <c r="E78" s="77">
        <f t="shared" ca="1" si="15"/>
        <v>3.2782457807827015E-2</v>
      </c>
      <c r="F78" s="137">
        <f t="shared" ca="1" si="16"/>
        <v>65564.915615654027</v>
      </c>
      <c r="G78" s="139">
        <f t="shared" ca="1" si="17"/>
        <v>2045433.0429665416</v>
      </c>
      <c r="H78" s="77">
        <f t="shared" ca="1" si="18"/>
        <v>2.2716521483270719E-2</v>
      </c>
      <c r="I78" s="137">
        <f t="shared" ca="1" si="19"/>
        <v>45433.042966541434</v>
      </c>
      <c r="J78" s="139">
        <f t="shared" ca="1" si="20"/>
        <v>2003191.9320731414</v>
      </c>
      <c r="K78" s="77">
        <f t="shared" ca="1" si="21"/>
        <v>1.595966036570686E-3</v>
      </c>
      <c r="L78" s="137">
        <f t="shared" ca="1" si="22"/>
        <v>3191.9320731413682</v>
      </c>
      <c r="M78" s="139">
        <f t="shared" ca="1" si="23"/>
        <v>2000000</v>
      </c>
      <c r="N78" s="77">
        <f t="shared" ca="1" si="24"/>
        <v>0</v>
      </c>
      <c r="O78" s="137">
        <f t="shared" ca="1" si="25"/>
        <v>0</v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83" t="s">
        <v>284</v>
      </c>
      <c r="B91" s="285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76"/>
      <c r="B92" s="278"/>
      <c r="C92" s="136">
        <f ca="1">SUM(C60:C90)</f>
        <v>38000000</v>
      </c>
      <c r="D92" s="140">
        <f ca="1">SUM(D60:D90)</f>
        <v>38163119.324589729</v>
      </c>
      <c r="E92" s="79">
        <f ca="1">IFERROR(F92 / (SUM($C60:$C90) / COUNT($C60:$C90)), 0)</f>
        <v>8.1559662294864652E-2</v>
      </c>
      <c r="F92" s="138">
        <f ca="1">SUM(F60:F90)</f>
        <v>163119.32458972931</v>
      </c>
      <c r="G92" s="140">
        <f ca="1">SUM(G60:G90)</f>
        <v>37985980.131751046</v>
      </c>
      <c r="H92" s="79">
        <f ca="1">IFERROR(I92 / (SUM($C60:$C90) / COUNT($C60:$C90)), 0)</f>
        <v>-7.0099341244781498E-3</v>
      </c>
      <c r="I92" s="138">
        <f ca="1">SUM(I60:I90)</f>
        <v>-14019.8682489563</v>
      </c>
      <c r="J92" s="140">
        <f ca="1">SUM(J60:J90)</f>
        <v>37869118.629110523</v>
      </c>
      <c r="K92" s="79">
        <f ca="1">IFERROR(L92 / (SUM($C60:$C90) / COUNT($C60:$C90)), 0)</f>
        <v>-6.5440685444738494E-2</v>
      </c>
      <c r="L92" s="138">
        <f ca="1">SUM(L60:L90)</f>
        <v>-130881.370889477</v>
      </c>
      <c r="M92" s="140">
        <f ca="1">SUM(M60:M90)</f>
        <v>38091724.396830633</v>
      </c>
      <c r="N92" s="79">
        <f ca="1">IFERROR(O92 / (SUM($C60:$C90) / COUNT($C60:$C90)), 0)</f>
        <v>4.5862198415312944E-2</v>
      </c>
      <c r="O92" s="138">
        <f ca="1">SUM(O60:O90)</f>
        <v>91724.39683062589</v>
      </c>
    </row>
    <row r="94" spans="1:15" ht="16.5" customHeight="1" thickBot="1"/>
    <row r="95" spans="1:15" ht="16.5" customHeight="1" thickBot="1">
      <c r="A95" s="255" t="str">
        <f>TEXT(투자전략!$G$1, "[$-ko-KR]yyyy년 mm월 ") &amp; "[동전코인] 전일대비 상승률 Top20 월말결산"</f>
        <v>2021년 07월 [동전코인] 전일대비 상승률 Top20 월말결산</v>
      </c>
      <c r="B95" s="256"/>
      <c r="C95" s="256"/>
      <c r="D95" s="256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7"/>
    </row>
    <row r="96" spans="1:15" ht="16.5" customHeight="1" thickBot="1">
      <c r="A96" s="299" t="s">
        <v>285</v>
      </c>
      <c r="B96" s="276" t="s">
        <v>283</v>
      </c>
      <c r="C96" s="278"/>
      <c r="D96" s="276" t="s">
        <v>275</v>
      </c>
      <c r="E96" s="277"/>
      <c r="F96" s="278"/>
      <c r="G96" s="276" t="s">
        <v>276</v>
      </c>
      <c r="H96" s="277"/>
      <c r="I96" s="278"/>
      <c r="J96" s="276" t="s">
        <v>277</v>
      </c>
      <c r="K96" s="277"/>
      <c r="L96" s="278"/>
      <c r="M96" s="276" t="s">
        <v>278</v>
      </c>
      <c r="N96" s="277"/>
      <c r="O96" s="278"/>
    </row>
    <row r="97" spans="1:15" ht="16.5" customHeight="1" thickBot="1">
      <c r="A97" s="292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2031617.1247882999</v>
      </c>
      <c r="H115" s="77">
        <f t="shared" ca="1" si="31"/>
        <v>1.5808562394149944E-2</v>
      </c>
      <c r="I115" s="137">
        <f t="shared" ca="1" si="32"/>
        <v>31617.124788299898</v>
      </c>
      <c r="J115" s="139">
        <f t="shared" ca="1" si="33"/>
        <v>2032675.1458720018</v>
      </c>
      <c r="K115" s="77">
        <f t="shared" ca="1" si="34"/>
        <v>1.6337572936001001E-2</v>
      </c>
      <c r="L115" s="137">
        <f t="shared" ca="1" si="35"/>
        <v>32675.145872002005</v>
      </c>
      <c r="M115" s="139">
        <f t="shared" ca="1" si="36"/>
        <v>1993668.6105996084</v>
      </c>
      <c r="N115" s="77">
        <f t="shared" ca="1" si="37"/>
        <v>-3.1656947001957418E-3</v>
      </c>
      <c r="O115" s="137">
        <f t="shared" ca="1" si="38"/>
        <v>-6331.389400391482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>
        <f t="shared" ca="1" si="26"/>
        <v>2000000</v>
      </c>
      <c r="D116" s="139">
        <f t="shared" ca="1" si="27"/>
        <v>2012979.5812981862</v>
      </c>
      <c r="E116" s="77">
        <f t="shared" ca="1" si="28"/>
        <v>6.489790649093061E-3</v>
      </c>
      <c r="F116" s="137">
        <f t="shared" ca="1" si="29"/>
        <v>12979.58129818612</v>
      </c>
      <c r="G116" s="139">
        <f t="shared" ca="1" si="30"/>
        <v>1984524.2884486676</v>
      </c>
      <c r="H116" s="77">
        <f t="shared" ca="1" si="31"/>
        <v>-7.7378557756661911E-3</v>
      </c>
      <c r="I116" s="137">
        <f t="shared" ca="1" si="32"/>
        <v>-15475.71155133239</v>
      </c>
      <c r="J116" s="139">
        <f t="shared" ca="1" si="33"/>
        <v>1942709.3162627954</v>
      </c>
      <c r="K116" s="77">
        <f t="shared" ca="1" si="34"/>
        <v>-2.8645341868602313E-2</v>
      </c>
      <c r="L116" s="137">
        <f t="shared" ca="1" si="35"/>
        <v>-57290.68373720465</v>
      </c>
      <c r="M116" s="139">
        <f t="shared" ca="1" si="36"/>
        <v>2000000</v>
      </c>
      <c r="N116" s="77">
        <f t="shared" ca="1" si="37"/>
        <v>0</v>
      </c>
      <c r="O116" s="137">
        <f t="shared" ca="1" si="38"/>
        <v>0</v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83" t="s">
        <v>284</v>
      </c>
      <c r="B129" s="285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76"/>
      <c r="B130" s="278"/>
      <c r="C130" s="136">
        <f ca="1">SUM(C98:C128)</f>
        <v>38000000</v>
      </c>
      <c r="D130" s="140">
        <f ca="1">SUM(D98:D128)</f>
        <v>38090248.428528093</v>
      </c>
      <c r="E130" s="79">
        <f ca="1">IFERROR(F130 / (SUM($C98:$C128) / COUNT($C98:$C128)), 0)</f>
        <v>4.512421426404422E-2</v>
      </c>
      <c r="F130" s="138">
        <f ca="1">SUM(F98:F128)</f>
        <v>90248.428528088436</v>
      </c>
      <c r="G130" s="140">
        <f ca="1">SUM(G98:G128)</f>
        <v>37857044.012350313</v>
      </c>
      <c r="H130" s="79">
        <f ca="1">IFERROR(I130 / (SUM($C98:$C128) / COUNT($C98:$C128)), 0)</f>
        <v>-7.1477993824846861E-2</v>
      </c>
      <c r="I130" s="138">
        <f ca="1">SUM(I98:I128)</f>
        <v>-142955.98764969374</v>
      </c>
      <c r="J130" s="140">
        <f ca="1">SUM(J98:J128)</f>
        <v>37877311.523103558</v>
      </c>
      <c r="K130" s="79">
        <f ca="1">IFERROR(L130 / (SUM($C98:$C128) / COUNT($C98:$C128)), 0)</f>
        <v>-6.1344238448222982E-2</v>
      </c>
      <c r="L130" s="138">
        <f ca="1">SUM(L98:L128)</f>
        <v>-122688.47689644597</v>
      </c>
      <c r="M130" s="140">
        <f ca="1">SUM(M98:M128)</f>
        <v>38116390.968878016</v>
      </c>
      <c r="N130" s="79">
        <f ca="1">IFERROR(O130 / (SUM($C98:$C128) / COUNT($C98:$C128)), 0)</f>
        <v>5.819548443900787E-2</v>
      </c>
      <c r="O130" s="138">
        <f ca="1">SUM(O98:O128)</f>
        <v>116390.96887801574</v>
      </c>
    </row>
    <row r="132" spans="1:15" ht="16.5" customHeight="1" thickBot="1"/>
    <row r="133" spans="1:15" ht="16.5" customHeight="1" thickBot="1">
      <c r="A133" s="255" t="str">
        <f>TEXT(투자전략!$G$1, "[$-ko-KR]yyyy년 mm월 ") &amp; "전일대비 상승률 Top20 월말결산"</f>
        <v>2021년 07월 전일대비 상승률 Top20 월말결산</v>
      </c>
      <c r="B133" s="256"/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7"/>
    </row>
    <row r="134" spans="1:15" ht="16.5" customHeight="1" thickBot="1">
      <c r="A134" s="299" t="s">
        <v>285</v>
      </c>
      <c r="B134" s="276" t="s">
        <v>283</v>
      </c>
      <c r="C134" s="278"/>
      <c r="D134" s="276" t="s">
        <v>275</v>
      </c>
      <c r="E134" s="277"/>
      <c r="F134" s="278"/>
      <c r="G134" s="276" t="s">
        <v>276</v>
      </c>
      <c r="H134" s="277"/>
      <c r="I134" s="278"/>
      <c r="J134" s="276" t="s">
        <v>277</v>
      </c>
      <c r="K134" s="277"/>
      <c r="L134" s="278"/>
      <c r="M134" s="276" t="s">
        <v>278</v>
      </c>
      <c r="N134" s="277"/>
      <c r="O134" s="278"/>
    </row>
    <row r="135" spans="1:15" ht="16.5" customHeight="1" thickBot="1">
      <c r="A135" s="292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2007317.3357767193</v>
      </c>
      <c r="H153" s="77">
        <f t="shared" ca="1" si="44"/>
        <v>3.6586678883596033E-3</v>
      </c>
      <c r="I153" s="137">
        <f t="shared" ca="1" si="45"/>
        <v>7317.3357767192083</v>
      </c>
      <c r="J153" s="139">
        <f t="shared" ca="1" si="46"/>
        <v>2015340.291523061</v>
      </c>
      <c r="K153" s="77">
        <f t="shared" ca="1" si="47"/>
        <v>7.6701457615304201E-3</v>
      </c>
      <c r="L153" s="137">
        <f t="shared" ca="1" si="48"/>
        <v>15340.291523060843</v>
      </c>
      <c r="M153" s="139">
        <f t="shared" ca="1" si="49"/>
        <v>1983132.0807608978</v>
      </c>
      <c r="N153" s="77">
        <f t="shared" ca="1" si="50"/>
        <v>-8.4339596195511044E-3</v>
      </c>
      <c r="O153" s="137">
        <f t="shared" ca="1" si="51"/>
        <v>-16867.919239102212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>
        <f t="shared" ca="1" si="39"/>
        <v>2000000</v>
      </c>
      <c r="D154" s="139">
        <f t="shared" ca="1" si="40"/>
        <v>1988663.5029260234</v>
      </c>
      <c r="E154" s="77">
        <f t="shared" ca="1" si="41"/>
        <v>-5.6682485369882818E-3</v>
      </c>
      <c r="F154" s="137">
        <f t="shared" ca="1" si="42"/>
        <v>-11336.497073976559</v>
      </c>
      <c r="G154" s="139">
        <f t="shared" ca="1" si="43"/>
        <v>1965511.1499993927</v>
      </c>
      <c r="H154" s="77">
        <f t="shared" ca="1" si="44"/>
        <v>-1.7244425000303626E-2</v>
      </c>
      <c r="I154" s="137">
        <f t="shared" ca="1" si="45"/>
        <v>-34488.85000060725</v>
      </c>
      <c r="J154" s="139">
        <f t="shared" ca="1" si="46"/>
        <v>1917674.2657646968</v>
      </c>
      <c r="K154" s="77">
        <f t="shared" ca="1" si="47"/>
        <v>-4.1162867117651603E-2</v>
      </c>
      <c r="L154" s="137">
        <f t="shared" ca="1" si="48"/>
        <v>-82325.734235303185</v>
      </c>
      <c r="M154" s="139">
        <f t="shared" ca="1" si="49"/>
        <v>2000000</v>
      </c>
      <c r="N154" s="77">
        <f t="shared" ca="1" si="50"/>
        <v>0</v>
      </c>
      <c r="O154" s="137">
        <f t="shared" ca="1" si="51"/>
        <v>0</v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83" t="s">
        <v>284</v>
      </c>
      <c r="B167" s="285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76"/>
      <c r="B168" s="278"/>
      <c r="C168" s="136">
        <f ca="1">SUM(C136:C166)</f>
        <v>38000000</v>
      </c>
      <c r="D168" s="140">
        <f ca="1">SUM(D136:D166)</f>
        <v>38037983.914891392</v>
      </c>
      <c r="E168" s="79">
        <f ca="1">IFERROR(F168 / (SUM($C136:$C166) / COUNT($C136:$C166)), 0)</f>
        <v>1.8991957445698229E-2</v>
      </c>
      <c r="F168" s="138">
        <f ca="1">SUM(F136:F166)</f>
        <v>37983.91489139646</v>
      </c>
      <c r="G168" s="140">
        <f ca="1">SUM(G136:G166)</f>
        <v>37677175.939483985</v>
      </c>
      <c r="H168" s="79">
        <f ca="1">IFERROR(I168 / (SUM($C136:$C166) / COUNT($C136:$C166)), 0)</f>
        <v>-0.16141203025801043</v>
      </c>
      <c r="I168" s="138">
        <f ca="1">SUM(I136:I166)</f>
        <v>-322824.06051602087</v>
      </c>
      <c r="J168" s="140">
        <f ca="1">SUM(J136:J166)</f>
        <v>37784140.06924767</v>
      </c>
      <c r="K168" s="79">
        <f ca="1">IFERROR(L168 / (SUM($C136:$C166) / COUNT($C136:$C166)), 0)</f>
        <v>-0.10792996537616628</v>
      </c>
      <c r="L168" s="138">
        <f ca="1">SUM(L136:L166)</f>
        <v>-215859.93075233256</v>
      </c>
      <c r="M168" s="140">
        <f ca="1">SUM(M136:M166)</f>
        <v>37961665.555739753</v>
      </c>
      <c r="N168" s="79">
        <f ca="1">IFERROR(O168 / (SUM($C136:$C166) / COUNT($C136:$C166)), 0)</f>
        <v>-1.9167222130126532E-2</v>
      </c>
      <c r="O168" s="138">
        <f ca="1">SUM(O136:O166)</f>
        <v>-38334.444260253062</v>
      </c>
    </row>
    <row r="170" spans="1:15" ht="16.5" customHeight="1" thickBot="1"/>
    <row r="171" spans="1:15" ht="16.5" customHeight="1" thickBot="1">
      <c r="A171" s="255" t="str">
        <f>TEXT(투자전략!$G$1, "[$-ko-KR]yyyy년 mm월 ") &amp; "[엽전코인] 전일대비 상승률 Bottom20 월말결산"</f>
        <v>2021년 07월 [엽전코인] 전일대비 상승률 Bottom20 월말결산</v>
      </c>
      <c r="B171" s="256"/>
      <c r="C171" s="256"/>
      <c r="D171" s="256"/>
      <c r="E171" s="256"/>
      <c r="F171" s="256"/>
      <c r="G171" s="256"/>
      <c r="H171" s="256"/>
      <c r="I171" s="256"/>
      <c r="J171" s="256"/>
      <c r="K171" s="256"/>
      <c r="L171" s="256"/>
      <c r="M171" s="256"/>
      <c r="N171" s="256"/>
      <c r="O171" s="257"/>
    </row>
    <row r="172" spans="1:15" ht="16.5" customHeight="1" thickBot="1">
      <c r="A172" s="299" t="s">
        <v>285</v>
      </c>
      <c r="B172" s="276" t="s">
        <v>283</v>
      </c>
      <c r="C172" s="278"/>
      <c r="D172" s="276" t="s">
        <v>275</v>
      </c>
      <c r="E172" s="277"/>
      <c r="F172" s="278"/>
      <c r="G172" s="276" t="s">
        <v>276</v>
      </c>
      <c r="H172" s="277"/>
      <c r="I172" s="278"/>
      <c r="J172" s="276" t="s">
        <v>277</v>
      </c>
      <c r="K172" s="277"/>
      <c r="L172" s="278"/>
      <c r="M172" s="276" t="s">
        <v>278</v>
      </c>
      <c r="N172" s="277"/>
      <c r="O172" s="278"/>
    </row>
    <row r="173" spans="1:15" ht="16.5" customHeight="1" thickBot="1">
      <c r="A173" s="292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2029101.8262787031</v>
      </c>
      <c r="H191" s="77">
        <f t="shared" ca="1" si="57"/>
        <v>1.4550913139351473E-2</v>
      </c>
      <c r="I191" s="137">
        <f t="shared" ca="1" si="58"/>
        <v>29101.826278702953</v>
      </c>
      <c r="J191" s="139">
        <f t="shared" ca="1" si="59"/>
        <v>2041960.9245673972</v>
      </c>
      <c r="K191" s="77">
        <f t="shared" ca="1" si="60"/>
        <v>2.098046228369866E-2</v>
      </c>
      <c r="L191" s="137">
        <f t="shared" ca="1" si="61"/>
        <v>41960.92456739732</v>
      </c>
      <c r="M191" s="139">
        <f t="shared" ca="1" si="62"/>
        <v>2000356.1247483552</v>
      </c>
      <c r="N191" s="77">
        <f t="shared" ca="1" si="63"/>
        <v>1.7806237417768747E-4</v>
      </c>
      <c r="O191" s="137">
        <f t="shared" ca="1" si="64"/>
        <v>356.12474835537569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>
        <f t="shared" ca="1" si="52"/>
        <v>2000000</v>
      </c>
      <c r="D192" s="139">
        <f t="shared" ca="1" si="53"/>
        <v>2064781.5182816368</v>
      </c>
      <c r="E192" s="77">
        <f t="shared" ca="1" si="54"/>
        <v>3.2390759140818445E-2</v>
      </c>
      <c r="F192" s="137">
        <f t="shared" ca="1" si="55"/>
        <v>64781.518281636898</v>
      </c>
      <c r="G192" s="139">
        <f t="shared" ca="1" si="56"/>
        <v>2058333.7088589428</v>
      </c>
      <c r="H192" s="77">
        <f t="shared" ca="1" si="57"/>
        <v>2.9166854429471433E-2</v>
      </c>
      <c r="I192" s="137">
        <f t="shared" ca="1" si="58"/>
        <v>58333.70885894286</v>
      </c>
      <c r="J192" s="139">
        <f t="shared" ca="1" si="59"/>
        <v>2019557.1010117433</v>
      </c>
      <c r="K192" s="77">
        <f t="shared" ca="1" si="60"/>
        <v>9.7785505058715968E-3</v>
      </c>
      <c r="L192" s="137">
        <f t="shared" ca="1" si="61"/>
        <v>19557.101011743198</v>
      </c>
      <c r="M192" s="139">
        <f t="shared" ca="1" si="62"/>
        <v>2000000</v>
      </c>
      <c r="N192" s="77">
        <f t="shared" ca="1" si="63"/>
        <v>0</v>
      </c>
      <c r="O192" s="137">
        <f t="shared" ca="1" si="64"/>
        <v>0</v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83" t="s">
        <v>284</v>
      </c>
      <c r="B205" s="285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76"/>
      <c r="B206" s="278"/>
      <c r="C206" s="136">
        <f ca="1">SUM(C174:C204)</f>
        <v>38000000</v>
      </c>
      <c r="D206" s="140">
        <f ca="1">SUM(D174:D204)</f>
        <v>38153825.869178563</v>
      </c>
      <c r="E206" s="79">
        <f ca="1">IFERROR(F206 / (SUM($C174:$C204) / COUNT($C174:$C204)), 0)</f>
        <v>7.6912934589282819E-2</v>
      </c>
      <c r="F206" s="138">
        <f ca="1">SUM(F174:F204)</f>
        <v>153825.86917856563</v>
      </c>
      <c r="G206" s="140">
        <f ca="1">SUM(G174:G204)</f>
        <v>37939883.501049221</v>
      </c>
      <c r="H206" s="79">
        <f ca="1">IFERROR(I206 / (SUM($C174:$C204) / COUNT($C174:$C204)), 0)</f>
        <v>-3.0058249475388262E-2</v>
      </c>
      <c r="I206" s="138">
        <f ca="1">SUM(I174:I204)</f>
        <v>-60116.498950776528</v>
      </c>
      <c r="J206" s="140">
        <f ca="1">SUM(J174:J204)</f>
        <v>37847914.180616841</v>
      </c>
      <c r="K206" s="79">
        <f ca="1">IFERROR(L206 / (SUM($C174:$C204) / COUNT($C174:$C204)), 0)</f>
        <v>-7.6042909691581187E-2</v>
      </c>
      <c r="L206" s="138">
        <f ca="1">SUM(L174:L204)</f>
        <v>-152085.81938316236</v>
      </c>
      <c r="M206" s="140">
        <f ca="1">SUM(M174:M204)</f>
        <v>38057373.583872512</v>
      </c>
      <c r="N206" s="79">
        <f ca="1">IFERROR(O206 / (SUM($C174:$C204) / COUNT($C174:$C204)), 0)</f>
        <v>2.8686791936258862E-2</v>
      </c>
      <c r="O206" s="138">
        <f ca="1">SUM(O174:O204)</f>
        <v>57373.583872517724</v>
      </c>
    </row>
    <row r="208" spans="1:15" ht="16.5" customHeight="1" thickBot="1"/>
    <row r="209" spans="1:15" ht="16.5" customHeight="1" thickBot="1">
      <c r="A209" s="255" t="str">
        <f>TEXT(투자전략!$G$1, "[$-ko-KR]yyyy년 mm월 ") &amp; "[동전코인] 전일대비 상승률 Bottom20 월말결산"</f>
        <v>2021년 07월 [동전코인] 전일대비 상승률 Bottom20 월말결산</v>
      </c>
      <c r="B209" s="256"/>
      <c r="C209" s="256"/>
      <c r="D209" s="256"/>
      <c r="E209" s="256"/>
      <c r="F209" s="256"/>
      <c r="G209" s="256"/>
      <c r="H209" s="256"/>
      <c r="I209" s="256"/>
      <c r="J209" s="256"/>
      <c r="K209" s="256"/>
      <c r="L209" s="256"/>
      <c r="M209" s="256"/>
      <c r="N209" s="256"/>
      <c r="O209" s="257"/>
    </row>
    <row r="210" spans="1:15" ht="16.5" customHeight="1" thickBot="1">
      <c r="A210" s="299" t="s">
        <v>285</v>
      </c>
      <c r="B210" s="276" t="s">
        <v>283</v>
      </c>
      <c r="C210" s="278"/>
      <c r="D210" s="276" t="s">
        <v>275</v>
      </c>
      <c r="E210" s="277"/>
      <c r="F210" s="278"/>
      <c r="G210" s="276" t="s">
        <v>276</v>
      </c>
      <c r="H210" s="277"/>
      <c r="I210" s="278"/>
      <c r="J210" s="276" t="s">
        <v>277</v>
      </c>
      <c r="K210" s="277"/>
      <c r="L210" s="278"/>
      <c r="M210" s="276" t="s">
        <v>278</v>
      </c>
      <c r="N210" s="277"/>
      <c r="O210" s="278"/>
    </row>
    <row r="211" spans="1:15" ht="16.5" customHeight="1" thickBot="1">
      <c r="A211" s="292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2054602.777488085</v>
      </c>
      <c r="H229" s="77">
        <f t="shared" ca="1" si="70"/>
        <v>2.7301388744042622E-2</v>
      </c>
      <c r="I229" s="137">
        <f t="shared" ca="1" si="71"/>
        <v>54602.777488085238</v>
      </c>
      <c r="J229" s="139">
        <f t="shared" ca="1" si="72"/>
        <v>2056622.773578363</v>
      </c>
      <c r="K229" s="77">
        <f t="shared" ca="1" si="73"/>
        <v>2.8311386789181481E-2</v>
      </c>
      <c r="L229" s="137">
        <f t="shared" ca="1" si="74"/>
        <v>56622.773578362961</v>
      </c>
      <c r="M229" s="139">
        <f t="shared" ca="1" si="75"/>
        <v>2008450.4835653685</v>
      </c>
      <c r="N229" s="77">
        <f t="shared" ca="1" si="76"/>
        <v>4.2252417826841721E-3</v>
      </c>
      <c r="O229" s="137">
        <f t="shared" ca="1" si="77"/>
        <v>8450.4835653683422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>
        <f t="shared" ca="1" si="65"/>
        <v>2000000</v>
      </c>
      <c r="D230" s="139">
        <f t="shared" ca="1" si="66"/>
        <v>2011968.8770765837</v>
      </c>
      <c r="E230" s="77">
        <f t="shared" ca="1" si="67"/>
        <v>5.9844385382919491E-3</v>
      </c>
      <c r="F230" s="137">
        <f t="shared" ca="1" si="68"/>
        <v>11968.877076583896</v>
      </c>
      <c r="G230" s="139">
        <f t="shared" ca="1" si="69"/>
        <v>1985376.8419103131</v>
      </c>
      <c r="H230" s="77">
        <f t="shared" ca="1" si="70"/>
        <v>-7.311579044843519E-3</v>
      </c>
      <c r="I230" s="137">
        <f t="shared" ca="1" si="71"/>
        <v>-14623.158089687036</v>
      </c>
      <c r="J230" s="139">
        <f t="shared" ca="1" si="72"/>
        <v>1947487.9795588295</v>
      </c>
      <c r="K230" s="77">
        <f t="shared" ca="1" si="73"/>
        <v>-2.625601022058538E-2</v>
      </c>
      <c r="L230" s="137">
        <f t="shared" ca="1" si="74"/>
        <v>-52512.020441170753</v>
      </c>
      <c r="M230" s="139">
        <f t="shared" ca="1" si="75"/>
        <v>2000000</v>
      </c>
      <c r="N230" s="77">
        <f t="shared" ca="1" si="76"/>
        <v>0</v>
      </c>
      <c r="O230" s="137">
        <f t="shared" ca="1" si="77"/>
        <v>0</v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83" t="s">
        <v>284</v>
      </c>
      <c r="B243" s="285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76"/>
      <c r="B244" s="278"/>
      <c r="C244" s="136">
        <f ca="1">SUM(C212:C242)</f>
        <v>38000000</v>
      </c>
      <c r="D244" s="140">
        <f ca="1">SUM(D212:D242)</f>
        <v>37992693.281600811</v>
      </c>
      <c r="E244" s="79">
        <f ca="1">IFERROR(F244 / (SUM($C212:$C242) / COUNT($C212:$C242)), 0)</f>
        <v>-6.0783539297494804E-3</v>
      </c>
      <c r="F244" s="138">
        <f ca="1">SUM(F212:F242)</f>
        <v>-12156.707859498962</v>
      </c>
      <c r="G244" s="140">
        <f ca="1">SUM(G212:G242)</f>
        <v>37731282.318449214</v>
      </c>
      <c r="H244" s="79">
        <f ca="1">IFERROR(I244 / (SUM($C212:$C242) / COUNT($C212:$C242)), 0)</f>
        <v>-0.13726023830115355</v>
      </c>
      <c r="I244" s="138">
        <f ca="1">SUM(I212:I242)</f>
        <v>-274520.47660230711</v>
      </c>
      <c r="J244" s="140">
        <f ca="1">SUM(J212:J242)</f>
        <v>37676251.856140107</v>
      </c>
      <c r="K244" s="79">
        <f ca="1">IFERROR(L244 / (SUM($C212:$C242) / COUNT($C212:$C242)), 0)</f>
        <v>-0.16483943963870937</v>
      </c>
      <c r="L244" s="138">
        <f ca="1">SUM(L212:L242)</f>
        <v>-329678.87927741872</v>
      </c>
      <c r="M244" s="140">
        <f ca="1">SUM(M212:M242)</f>
        <v>37956459.07209377</v>
      </c>
      <c r="N244" s="79">
        <f ca="1">IFERROR(O244 / (SUM($C212:$C242) / COUNT($C212:$C242)), 0)</f>
        <v>-2.5221120424956747E-2</v>
      </c>
      <c r="O244" s="138">
        <f ca="1">SUM(O212:O242)</f>
        <v>-50442.240849913491</v>
      </c>
    </row>
    <row r="246" spans="1:15" ht="16.5" customHeight="1" thickBot="1"/>
    <row r="247" spans="1:15" ht="16.5" customHeight="1" thickBot="1">
      <c r="A247" s="255" t="str">
        <f>TEXT(투자전략!$G$1, "[$-ko-KR]yyyy년 mm월 ") &amp; "전일대비 상승률 Bottom20 월말결산"</f>
        <v>2021년 07월 전일대비 상승률 Bottom20 월말결산</v>
      </c>
      <c r="B247" s="256"/>
      <c r="C247" s="256"/>
      <c r="D247" s="256"/>
      <c r="E247" s="256"/>
      <c r="F247" s="256"/>
      <c r="G247" s="256"/>
      <c r="H247" s="256"/>
      <c r="I247" s="256"/>
      <c r="J247" s="256"/>
      <c r="K247" s="256"/>
      <c r="L247" s="256"/>
      <c r="M247" s="256"/>
      <c r="N247" s="256"/>
      <c r="O247" s="257"/>
    </row>
    <row r="248" spans="1:15" ht="16.5" customHeight="1" thickBot="1">
      <c r="A248" s="299" t="s">
        <v>285</v>
      </c>
      <c r="B248" s="276" t="s">
        <v>283</v>
      </c>
      <c r="C248" s="278"/>
      <c r="D248" s="276" t="s">
        <v>275</v>
      </c>
      <c r="E248" s="277"/>
      <c r="F248" s="278"/>
      <c r="G248" s="276" t="s">
        <v>276</v>
      </c>
      <c r="H248" s="277"/>
      <c r="I248" s="278"/>
      <c r="J248" s="276" t="s">
        <v>277</v>
      </c>
      <c r="K248" s="277"/>
      <c r="L248" s="278"/>
      <c r="M248" s="276" t="s">
        <v>278</v>
      </c>
      <c r="N248" s="277"/>
      <c r="O248" s="278"/>
    </row>
    <row r="249" spans="1:15" ht="16.5" customHeight="1" thickBot="1">
      <c r="A249" s="292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2048110.0146338616</v>
      </c>
      <c r="H267" s="77">
        <f t="shared" ca="1" si="83"/>
        <v>2.4055007316930815E-2</v>
      </c>
      <c r="I267" s="137">
        <f t="shared" ca="1" si="84"/>
        <v>48110.01463386164</v>
      </c>
      <c r="J267" s="139">
        <f t="shared" ca="1" si="85"/>
        <v>2047076.7579072332</v>
      </c>
      <c r="K267" s="77">
        <f t="shared" ca="1" si="86"/>
        <v>2.3538378953616573E-2</v>
      </c>
      <c r="L267" s="137">
        <f t="shared" ca="1" si="87"/>
        <v>47076.757907233157</v>
      </c>
      <c r="M267" s="139">
        <f t="shared" ca="1" si="88"/>
        <v>1986784.6286574046</v>
      </c>
      <c r="N267" s="77">
        <f t="shared" ca="1" si="89"/>
        <v>-6.6076856712977581E-3</v>
      </c>
      <c r="O267" s="137">
        <f t="shared" ca="1" si="90"/>
        <v>-13215.371342595516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>
        <f t="shared" ca="1" si="78"/>
        <v>2000000</v>
      </c>
      <c r="D268" s="139">
        <f t="shared" ca="1" si="79"/>
        <v>1979454.9082537605</v>
      </c>
      <c r="E268" s="77">
        <f t="shared" ca="1" si="80"/>
        <v>-1.0272545873119789E-2</v>
      </c>
      <c r="F268" s="137">
        <f t="shared" ca="1" si="81"/>
        <v>-20545.091746239577</v>
      </c>
      <c r="G268" s="139">
        <f t="shared" ca="1" si="82"/>
        <v>1950937.1777904681</v>
      </c>
      <c r="H268" s="77">
        <f t="shared" ca="1" si="83"/>
        <v>-2.4531411104765942E-2</v>
      </c>
      <c r="I268" s="137">
        <f t="shared" ca="1" si="84"/>
        <v>-49062.822209531892</v>
      </c>
      <c r="J268" s="139">
        <f t="shared" ca="1" si="85"/>
        <v>1910209.7688231771</v>
      </c>
      <c r="K268" s="77">
        <f t="shared" ca="1" si="86"/>
        <v>-4.4895115588411416E-2</v>
      </c>
      <c r="L268" s="137">
        <f t="shared" ca="1" si="87"/>
        <v>-89790.231176822839</v>
      </c>
      <c r="M268" s="139">
        <f t="shared" ca="1" si="88"/>
        <v>2000000</v>
      </c>
      <c r="N268" s="77">
        <f t="shared" ca="1" si="89"/>
        <v>0</v>
      </c>
      <c r="O268" s="137">
        <f t="shared" ca="1" si="90"/>
        <v>0</v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83" t="s">
        <v>284</v>
      </c>
      <c r="B281" s="285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76"/>
      <c r="B282" s="278"/>
      <c r="C282" s="136">
        <f ca="1">SUM(C250:C280)</f>
        <v>38000000</v>
      </c>
      <c r="D282" s="140">
        <f ca="1">SUM(D250:D280)</f>
        <v>37939762.751060009</v>
      </c>
      <c r="E282" s="79">
        <f ca="1">IFERROR(F282 / (SUM($C250:$C280) / COUNT($C250:$C280)), 0)</f>
        <v>-3.3371841191158408E-2</v>
      </c>
      <c r="F282" s="138">
        <f ca="1">SUM(F250:F280)</f>
        <v>-66743.682382316809</v>
      </c>
      <c r="G282" s="140">
        <f ca="1">SUM(G250:G280)</f>
        <v>37574599.716382943</v>
      </c>
      <c r="H282" s="79">
        <f ca="1">IFERROR(I282 / (SUM($C250:$C280) / COUNT($C250:$C280)), 0)</f>
        <v>-0.21629767206901679</v>
      </c>
      <c r="I282" s="138">
        <f ca="1">SUM(I250:I280)</f>
        <v>-432595.34413803357</v>
      </c>
      <c r="J282" s="140">
        <f ca="1">SUM(J250:J280)</f>
        <v>37546106.407892384</v>
      </c>
      <c r="K282" s="79">
        <f ca="1">IFERROR(L282 / (SUM($C250:$C280) / COUNT($C250:$C280)), 0)</f>
        <v>-0.23060492129972851</v>
      </c>
      <c r="L282" s="138">
        <f ca="1">SUM(L250:L280)</f>
        <v>-461209.84259945701</v>
      </c>
      <c r="M282" s="140">
        <f ca="1">SUM(M250:M280)</f>
        <v>37922005.547662504</v>
      </c>
      <c r="N282" s="79">
        <f ca="1">IFERROR(O282 / (SUM($C250:$C280) / COUNT($C250:$C280)), 0)</f>
        <v>-4.3000545077917118E-2</v>
      </c>
      <c r="O282" s="138">
        <f ca="1">SUM(O250:O280)</f>
        <v>-86001.09015583423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633" priority="323">
      <formula>$E$54 &gt; 0</formula>
    </cfRule>
    <cfRule type="expression" dxfId="3632" priority="324">
      <formula>$E$54 = 0</formula>
    </cfRule>
    <cfRule type="expression" dxfId="3631" priority="325">
      <formula>$E$54 &lt; 0</formula>
    </cfRule>
  </conditionalFormatting>
  <conditionalFormatting sqref="G20:I21 H54:I54">
    <cfRule type="expression" dxfId="3630" priority="320">
      <formula>$H$54 &gt; 0</formula>
    </cfRule>
    <cfRule type="expression" dxfId="3629" priority="321">
      <formula>$H$54 = 0</formula>
    </cfRule>
    <cfRule type="expression" dxfId="3628" priority="322">
      <formula>$H$54 &lt; 0</formula>
    </cfRule>
  </conditionalFormatting>
  <conditionalFormatting sqref="J20:L21 K54:L54">
    <cfRule type="expression" dxfId="3627" priority="317">
      <formula>$K$54 &gt; 0</formula>
    </cfRule>
    <cfRule type="expression" dxfId="3626" priority="318">
      <formula>$K$54 = 0</formula>
    </cfRule>
    <cfRule type="expression" dxfId="3625" priority="319">
      <formula>$K$54 &lt; 0</formula>
    </cfRule>
  </conditionalFormatting>
  <conditionalFormatting sqref="M20:O21 N54:O54">
    <cfRule type="expression" dxfId="3624" priority="314">
      <formula>$N$54 &gt; 0</formula>
    </cfRule>
    <cfRule type="expression" dxfId="3623" priority="315">
      <formula>$N$54 = 0</formula>
    </cfRule>
    <cfRule type="expression" dxfId="3622" priority="316">
      <formula>$N$54 &lt; 0</formula>
    </cfRule>
  </conditionalFormatting>
  <conditionalFormatting sqref="D22:F52">
    <cfRule type="expression" dxfId="3621" priority="299">
      <formula>AND($E22 &gt; 0, ISNUMBER($E22))</formula>
    </cfRule>
    <cfRule type="expression" dxfId="3620" priority="300">
      <formula>AND($E22 = 0, ISNUMBER($E22))</formula>
    </cfRule>
    <cfRule type="expression" dxfId="3619" priority="301">
      <formula>AND($E22 &lt; 0, ISNUMBER($E22))</formula>
    </cfRule>
  </conditionalFormatting>
  <conditionalFormatting sqref="G22:I52">
    <cfRule type="expression" dxfId="3618" priority="296">
      <formula>AND($H22 &gt; 0, ISNUMBER($H22))</formula>
    </cfRule>
    <cfRule type="expression" dxfId="3617" priority="297">
      <formula>AND($H22 = 0, ISNUMBER($H22))</formula>
    </cfRule>
    <cfRule type="expression" dxfId="3616" priority="298">
      <formula>AND($H22 &lt; 0, ISNUMBER($H22))</formula>
    </cfRule>
  </conditionalFormatting>
  <conditionalFormatting sqref="J22:L52">
    <cfRule type="expression" dxfId="3615" priority="293">
      <formula>AND($K22 &gt; 0, ISNUMBER($K22))</formula>
    </cfRule>
    <cfRule type="expression" dxfId="3614" priority="294">
      <formula>AND($K22 = 0, ISNUMBER($K22))</formula>
    </cfRule>
    <cfRule type="expression" dxfId="3613" priority="295">
      <formula>AND($K22 &lt; 0, ISNUMBER($K22))</formula>
    </cfRule>
  </conditionalFormatting>
  <conditionalFormatting sqref="M22:O52">
    <cfRule type="expression" dxfId="3612" priority="290">
      <formula>AND($N22 &gt; 0, ISNUMBER($N22))</formula>
    </cfRule>
    <cfRule type="expression" dxfId="3611" priority="291">
      <formula>AND($N22 = 0, ISNUMBER($N22))</formula>
    </cfRule>
    <cfRule type="expression" dxfId="3610" priority="292">
      <formula>AND($N22 &lt; 0, ISNUMBER($N22))</formula>
    </cfRule>
  </conditionalFormatting>
  <conditionalFormatting sqref="D58:F59 E92:F92">
    <cfRule type="expression" dxfId="3609" priority="287">
      <formula>$E$92 &gt; 0</formula>
    </cfRule>
    <cfRule type="expression" dxfId="3608" priority="288">
      <formula>$E$92 = 0</formula>
    </cfRule>
    <cfRule type="expression" dxfId="3607" priority="289">
      <formula>$E$92 &lt; 0</formula>
    </cfRule>
  </conditionalFormatting>
  <conditionalFormatting sqref="G58:I59 H92:I92">
    <cfRule type="expression" dxfId="3606" priority="284">
      <formula>$H$92 &gt; 0</formula>
    </cfRule>
    <cfRule type="expression" dxfId="3605" priority="285">
      <formula>$H$92 = 0</formula>
    </cfRule>
    <cfRule type="expression" dxfId="3604" priority="286">
      <formula>$H$92 &lt; 0</formula>
    </cfRule>
  </conditionalFormatting>
  <conditionalFormatting sqref="J58:L59 K92:L92">
    <cfRule type="expression" dxfId="3603" priority="281">
      <formula>$K$92 &gt; 0</formula>
    </cfRule>
    <cfRule type="expression" dxfId="3602" priority="282">
      <formula>$K$92 = 0</formula>
    </cfRule>
    <cfRule type="expression" dxfId="3601" priority="283">
      <formula>$K$92 &lt; 0</formula>
    </cfRule>
  </conditionalFormatting>
  <conditionalFormatting sqref="M58:O59 N92:O92">
    <cfRule type="expression" dxfId="3600" priority="278">
      <formula>$N$92 &gt; 0</formula>
    </cfRule>
    <cfRule type="expression" dxfId="3599" priority="279">
      <formula>$N$92 = 0</formula>
    </cfRule>
    <cfRule type="expression" dxfId="3598" priority="280">
      <formula>$N$92 &lt; 0</formula>
    </cfRule>
  </conditionalFormatting>
  <conditionalFormatting sqref="D60:F90">
    <cfRule type="expression" dxfId="3597" priority="275">
      <formula>AND($E60 &gt; 0, ISNUMBER($E60))</formula>
    </cfRule>
    <cfRule type="expression" dxfId="3596" priority="276">
      <formula>AND($E60 = 0, ISNUMBER($E60))</formula>
    </cfRule>
    <cfRule type="expression" dxfId="3595" priority="277">
      <formula>AND($E60 &lt; 0, ISNUMBER($E60))</formula>
    </cfRule>
  </conditionalFormatting>
  <conditionalFormatting sqref="G60:I90">
    <cfRule type="expression" dxfId="3594" priority="272">
      <formula>AND($H60 &gt; 0, ISNUMBER($H60))</formula>
    </cfRule>
    <cfRule type="expression" dxfId="3593" priority="273">
      <formula>AND($H60 = 0, ISNUMBER($H60))</formula>
    </cfRule>
    <cfRule type="expression" dxfId="3592" priority="274">
      <formula>AND($H60 &lt; 0, ISNUMBER($H60))</formula>
    </cfRule>
  </conditionalFormatting>
  <conditionalFormatting sqref="J60:L90">
    <cfRule type="expression" dxfId="3591" priority="269">
      <formula>AND($K60 &gt; 0, ISNUMBER($K60))</formula>
    </cfRule>
    <cfRule type="expression" dxfId="3590" priority="270">
      <formula>AND($K60 = 0, ISNUMBER($K60))</formula>
    </cfRule>
    <cfRule type="expression" dxfId="3589" priority="271">
      <formula>AND($K60 &lt; 0, ISNUMBER($K60))</formula>
    </cfRule>
  </conditionalFormatting>
  <conditionalFormatting sqref="M60:O90">
    <cfRule type="expression" dxfId="3588" priority="266">
      <formula>AND($N60 &gt; 0, ISNUMBER($N60))</formula>
    </cfRule>
    <cfRule type="expression" dxfId="3587" priority="267">
      <formula>AND($N60 = 0, ISNUMBER($N60))</formula>
    </cfRule>
    <cfRule type="expression" dxfId="3586" priority="268">
      <formula>AND($N60 &lt; 0, ISNUMBER($N60))</formula>
    </cfRule>
  </conditionalFormatting>
  <conditionalFormatting sqref="D96:F97 E130:F130">
    <cfRule type="expression" dxfId="3585" priority="263">
      <formula>$E$130 &gt; 0</formula>
    </cfRule>
    <cfRule type="expression" dxfId="3584" priority="264">
      <formula>$E$130 = 0</formula>
    </cfRule>
    <cfRule type="expression" dxfId="3583" priority="265">
      <formula>$E$130 &lt; 0</formula>
    </cfRule>
  </conditionalFormatting>
  <conditionalFormatting sqref="G96:I97 H130:I130">
    <cfRule type="expression" dxfId="3582" priority="260">
      <formula>$H$130 &gt; 0</formula>
    </cfRule>
    <cfRule type="expression" dxfId="3581" priority="261">
      <formula>$H$130 = 0</formula>
    </cfRule>
    <cfRule type="expression" dxfId="3580" priority="262">
      <formula>$H$130 &lt; 0</formula>
    </cfRule>
  </conditionalFormatting>
  <conditionalFormatting sqref="J96:L97 K130:L130">
    <cfRule type="expression" dxfId="3579" priority="257">
      <formula>$K$130 &gt; 0</formula>
    </cfRule>
    <cfRule type="expression" dxfId="3578" priority="258">
      <formula>$K$130 = 0</formula>
    </cfRule>
    <cfRule type="expression" dxfId="3577" priority="259">
      <formula>$K$130 &lt; 0</formula>
    </cfRule>
  </conditionalFormatting>
  <conditionalFormatting sqref="M96:O97 N130:O130">
    <cfRule type="expression" dxfId="3576" priority="254">
      <formula>$N$130 &gt; 0</formula>
    </cfRule>
    <cfRule type="expression" dxfId="3575" priority="255">
      <formula>$N$130 = 0</formula>
    </cfRule>
    <cfRule type="expression" dxfId="3574" priority="256">
      <formula>$N$130 &lt; 0</formula>
    </cfRule>
  </conditionalFormatting>
  <conditionalFormatting sqref="D98:F128">
    <cfRule type="expression" dxfId="3573" priority="251">
      <formula>AND($E98 &gt; 0, ISNUMBER($E98))</formula>
    </cfRule>
    <cfRule type="expression" dxfId="3572" priority="252">
      <formula>AND($E98 = 0, ISNUMBER($E98))</formula>
    </cfRule>
    <cfRule type="expression" dxfId="3571" priority="253">
      <formula>AND($E98 &lt; 0, ISNUMBER($E98))</formula>
    </cfRule>
  </conditionalFormatting>
  <conditionalFormatting sqref="G98:I128">
    <cfRule type="expression" dxfId="3570" priority="248">
      <formula>AND($H98 &gt; 0, ISNUMBER($H98))</formula>
    </cfRule>
    <cfRule type="expression" dxfId="3569" priority="249">
      <formula>AND($H98 = 0, ISNUMBER($H98))</formula>
    </cfRule>
    <cfRule type="expression" dxfId="3568" priority="250">
      <formula>AND($H98 &lt; 0, ISNUMBER($H98))</formula>
    </cfRule>
  </conditionalFormatting>
  <conditionalFormatting sqref="J98:L128">
    <cfRule type="expression" dxfId="3567" priority="245">
      <formula>AND($K98 &gt; 0, ISNUMBER($K98))</formula>
    </cfRule>
    <cfRule type="expression" dxfId="3566" priority="246">
      <formula>AND($K98 = 0, ISNUMBER($K98))</formula>
    </cfRule>
    <cfRule type="expression" dxfId="3565" priority="247">
      <formula>AND($K98 &lt; 0, ISNUMBER($K98))</formula>
    </cfRule>
  </conditionalFormatting>
  <conditionalFormatting sqref="M98:O128">
    <cfRule type="expression" dxfId="3564" priority="242">
      <formula>AND($N98 &gt; 0, ISNUMBER($N98))</formula>
    </cfRule>
    <cfRule type="expression" dxfId="3563" priority="243">
      <formula>AND($N98 = 0, ISNUMBER($N98))</formula>
    </cfRule>
    <cfRule type="expression" dxfId="3562" priority="244">
      <formula>AND($N98 &lt; 0, ISNUMBER($N98))</formula>
    </cfRule>
  </conditionalFormatting>
  <conditionalFormatting sqref="D134:F135 E168:F168">
    <cfRule type="expression" dxfId="3561" priority="239">
      <formula>$E$168 &gt; 0</formula>
    </cfRule>
    <cfRule type="expression" dxfId="3560" priority="240">
      <formula>$E$168 = 0</formula>
    </cfRule>
    <cfRule type="expression" dxfId="3559" priority="241">
      <formula>$E$168 &lt; 0</formula>
    </cfRule>
  </conditionalFormatting>
  <conditionalFormatting sqref="G134:I135 H168:I168">
    <cfRule type="expression" dxfId="3558" priority="236">
      <formula>$H$168 &gt; 0</formula>
    </cfRule>
    <cfRule type="expression" dxfId="3557" priority="237">
      <formula>$H$168 = 0</formula>
    </cfRule>
    <cfRule type="expression" dxfId="3556" priority="238">
      <formula>$H$168 &lt; 0</formula>
    </cfRule>
  </conditionalFormatting>
  <conditionalFormatting sqref="J134:L135 K168:L168">
    <cfRule type="expression" dxfId="3555" priority="233">
      <formula>$K$168 &gt; 0</formula>
    </cfRule>
    <cfRule type="expression" dxfId="3554" priority="234">
      <formula>$K$168 = 0</formula>
    </cfRule>
    <cfRule type="expression" dxfId="3553" priority="235">
      <formula>$K$168 &lt; 0</formula>
    </cfRule>
  </conditionalFormatting>
  <conditionalFormatting sqref="M134:O135 N168:O168">
    <cfRule type="expression" dxfId="3552" priority="230">
      <formula>$N$168 &gt; 0</formula>
    </cfRule>
    <cfRule type="expression" dxfId="3551" priority="231">
      <formula>$N$168 = 0</formula>
    </cfRule>
    <cfRule type="expression" dxfId="3550" priority="232">
      <formula>$N$168 &lt; 0</formula>
    </cfRule>
  </conditionalFormatting>
  <conditionalFormatting sqref="D136:F166">
    <cfRule type="expression" dxfId="3549" priority="227">
      <formula>AND($E136 &gt; 0, ISNUMBER($E136))</formula>
    </cfRule>
    <cfRule type="expression" dxfId="3548" priority="228">
      <formula>AND($E136 = 0, ISNUMBER($E136))</formula>
    </cfRule>
    <cfRule type="expression" dxfId="3547" priority="229">
      <formula>AND($E136 &lt; 0, ISNUMBER($E136))</formula>
    </cfRule>
  </conditionalFormatting>
  <conditionalFormatting sqref="G136:I166">
    <cfRule type="expression" dxfId="3546" priority="224">
      <formula>AND($H136 &gt; 0, ISNUMBER($H136))</formula>
    </cfRule>
    <cfRule type="expression" dxfId="3545" priority="225">
      <formula>AND($H136 = 0, ISNUMBER($H136))</formula>
    </cfRule>
    <cfRule type="expression" dxfId="3544" priority="226">
      <formula>AND($H136 &lt; 0, ISNUMBER($H136))</formula>
    </cfRule>
  </conditionalFormatting>
  <conditionalFormatting sqref="J136:L166">
    <cfRule type="expression" dxfId="3543" priority="221">
      <formula>AND($K136 &gt; 0, ISNUMBER($K136))</formula>
    </cfRule>
    <cfRule type="expression" dxfId="3542" priority="222">
      <formula>AND($K136 = 0, ISNUMBER($K136))</formula>
    </cfRule>
    <cfRule type="expression" dxfId="3541" priority="223">
      <formula>AND($K136 &lt; 0, ISNUMBER($K136))</formula>
    </cfRule>
  </conditionalFormatting>
  <conditionalFormatting sqref="M136:O166">
    <cfRule type="expression" dxfId="3540" priority="218">
      <formula>AND($N136 &gt; 0, ISNUMBER($N136))</formula>
    </cfRule>
    <cfRule type="expression" dxfId="3539" priority="219">
      <formula>AND($N136 = 0, ISNUMBER($N136))</formula>
    </cfRule>
    <cfRule type="expression" dxfId="3538" priority="220">
      <formula>AND($N136 &lt; 0, ISNUMBER($N136))</formula>
    </cfRule>
  </conditionalFormatting>
  <conditionalFormatting sqref="D172:F173 E206:F206">
    <cfRule type="expression" dxfId="3537" priority="215">
      <formula>$E$206 &gt; 0</formula>
    </cfRule>
    <cfRule type="expression" dxfId="3536" priority="216">
      <formula>$E$206 = 0</formula>
    </cfRule>
    <cfRule type="expression" dxfId="3535" priority="217">
      <formula>$E$206 &lt; 0</formula>
    </cfRule>
  </conditionalFormatting>
  <conditionalFormatting sqref="G172:I173 H206:I206">
    <cfRule type="expression" dxfId="3534" priority="212">
      <formula>$H$206 &gt; 0</formula>
    </cfRule>
    <cfRule type="expression" dxfId="3533" priority="213">
      <formula>$H$206 = 0</formula>
    </cfRule>
    <cfRule type="expression" dxfId="3532" priority="214">
      <formula>$H$206 &lt; 0</formula>
    </cfRule>
  </conditionalFormatting>
  <conditionalFormatting sqref="J172:L173 K206:L206">
    <cfRule type="expression" dxfId="3531" priority="209">
      <formula>$K$206 &gt; 0</formula>
    </cfRule>
    <cfRule type="expression" dxfId="3530" priority="210">
      <formula>$K$206 = 0</formula>
    </cfRule>
    <cfRule type="expression" dxfId="3529" priority="211">
      <formula>$K$206 &lt; 0</formula>
    </cfRule>
  </conditionalFormatting>
  <conditionalFormatting sqref="M172:O173 N206:O206">
    <cfRule type="expression" dxfId="3528" priority="206">
      <formula>$N$206 &gt; 0</formula>
    </cfRule>
    <cfRule type="expression" dxfId="3527" priority="207">
      <formula>$N$206 = 0</formula>
    </cfRule>
    <cfRule type="expression" dxfId="3526" priority="208">
      <formula>$N$206 &lt; 0</formula>
    </cfRule>
  </conditionalFormatting>
  <conditionalFormatting sqref="D174:F204">
    <cfRule type="expression" dxfId="3525" priority="203">
      <formula>AND($E174 &gt; 0, ISNUMBER($E174))</formula>
    </cfRule>
    <cfRule type="expression" dxfId="3524" priority="204">
      <formula>AND($E174 = 0, ISNUMBER($E174))</formula>
    </cfRule>
    <cfRule type="expression" dxfId="3523" priority="205">
      <formula>AND($E174 &lt; 0, ISNUMBER($E174))</formula>
    </cfRule>
  </conditionalFormatting>
  <conditionalFormatting sqref="G174:I204">
    <cfRule type="expression" dxfId="3522" priority="200">
      <formula>AND($H174 &gt; 0, ISNUMBER($H174))</formula>
    </cfRule>
    <cfRule type="expression" dxfId="3521" priority="201">
      <formula>AND($H174 = 0, ISNUMBER($H174))</formula>
    </cfRule>
    <cfRule type="expression" dxfId="3520" priority="202">
      <formula>AND($H174 &lt; 0, ISNUMBER($H174))</formula>
    </cfRule>
  </conditionalFormatting>
  <conditionalFormatting sqref="J174:L204">
    <cfRule type="expression" dxfId="3519" priority="197">
      <formula>AND($K174 &gt; 0, ISNUMBER($K174))</formula>
    </cfRule>
    <cfRule type="expression" dxfId="3518" priority="198">
      <formula>AND($K174 = 0, ISNUMBER($K174))</formula>
    </cfRule>
    <cfRule type="expression" dxfId="3517" priority="199">
      <formula>AND($K174 &lt; 0, ISNUMBER($K174))</formula>
    </cfRule>
  </conditionalFormatting>
  <conditionalFormatting sqref="M174:O204">
    <cfRule type="expression" dxfId="3516" priority="194">
      <formula>AND($N174 &gt; 0, ISNUMBER($N174))</formula>
    </cfRule>
    <cfRule type="expression" dxfId="3515" priority="195">
      <formula>AND($N174 = 0, ISNUMBER($N174))</formula>
    </cfRule>
    <cfRule type="expression" dxfId="3514" priority="196">
      <formula>AND($N174 &lt; 0, ISNUMBER($N174))</formula>
    </cfRule>
  </conditionalFormatting>
  <conditionalFormatting sqref="D210:F211 E244:F244">
    <cfRule type="expression" dxfId="3513" priority="191">
      <formula>$E$244 &gt; 0</formula>
    </cfRule>
    <cfRule type="expression" dxfId="3512" priority="192">
      <formula>$E$244 = 0</formula>
    </cfRule>
    <cfRule type="expression" dxfId="3511" priority="193">
      <formula>$E$244 &lt; 0</formula>
    </cfRule>
  </conditionalFormatting>
  <conditionalFormatting sqref="G210:I211 H244:I244">
    <cfRule type="expression" dxfId="3510" priority="188">
      <formula>$H$244 &gt; 0</formula>
    </cfRule>
    <cfRule type="expression" dxfId="3509" priority="189">
      <formula>$H$244 = 0</formula>
    </cfRule>
    <cfRule type="expression" dxfId="3508" priority="190">
      <formula>$H$244 &lt; 0</formula>
    </cfRule>
  </conditionalFormatting>
  <conditionalFormatting sqref="J210:L211 K244:L244">
    <cfRule type="expression" dxfId="3507" priority="185">
      <formula>$K$244 &gt; 0</formula>
    </cfRule>
    <cfRule type="expression" dxfId="3506" priority="186">
      <formula>$K$244 = 0</formula>
    </cfRule>
    <cfRule type="expression" dxfId="3505" priority="187">
      <formula>$K$244 &lt; 0</formula>
    </cfRule>
  </conditionalFormatting>
  <conditionalFormatting sqref="M210:O211 N244:O244">
    <cfRule type="expression" dxfId="3504" priority="182">
      <formula>$N$244 &gt; 0</formula>
    </cfRule>
    <cfRule type="expression" dxfId="3503" priority="183">
      <formula>$N$244 = 0</formula>
    </cfRule>
    <cfRule type="expression" dxfId="3502" priority="184">
      <formula>$N$244 &lt; 0</formula>
    </cfRule>
  </conditionalFormatting>
  <conditionalFormatting sqref="D212:F242">
    <cfRule type="expression" dxfId="3501" priority="179">
      <formula>AND($E212 &gt; 0, ISNUMBER($E212))</formula>
    </cfRule>
    <cfRule type="expression" dxfId="3500" priority="180">
      <formula>AND($E212 = 0, ISNUMBER($E212))</formula>
    </cfRule>
    <cfRule type="expression" dxfId="3499" priority="181">
      <formula>AND($E212 &lt; 0, ISNUMBER($E212))</formula>
    </cfRule>
  </conditionalFormatting>
  <conditionalFormatting sqref="G212:I242">
    <cfRule type="expression" dxfId="3498" priority="176">
      <formula>AND($H212 &gt; 0, ISNUMBER($H212))</formula>
    </cfRule>
    <cfRule type="expression" dxfId="3497" priority="177">
      <formula>AND($H212 = 0, ISNUMBER($H212))</formula>
    </cfRule>
    <cfRule type="expression" dxfId="3496" priority="178">
      <formula>AND($H212 &lt; 0, ISNUMBER($H212))</formula>
    </cfRule>
  </conditionalFormatting>
  <conditionalFormatting sqref="J212:L242">
    <cfRule type="expression" dxfId="3495" priority="173">
      <formula>AND($K212 &gt; 0, ISNUMBER($K212))</formula>
    </cfRule>
    <cfRule type="expression" dxfId="3494" priority="174">
      <formula>AND($K212 = 0, ISNUMBER($K212))</formula>
    </cfRule>
    <cfRule type="expression" dxfId="3493" priority="175">
      <formula>AND($K212 &lt; 0, ISNUMBER($K212))</formula>
    </cfRule>
  </conditionalFormatting>
  <conditionalFormatting sqref="M212:O242">
    <cfRule type="expression" dxfId="3492" priority="170">
      <formula>AND($N212 &gt; 0, ISNUMBER($N212))</formula>
    </cfRule>
    <cfRule type="expression" dxfId="3491" priority="171">
      <formula>AND($N212 = 0, ISNUMBER($N212))</formula>
    </cfRule>
    <cfRule type="expression" dxfId="3490" priority="172">
      <formula>AND($N212 &lt; 0, ISNUMBER($N212))</formula>
    </cfRule>
  </conditionalFormatting>
  <conditionalFormatting sqref="D248:F249 E282:F282">
    <cfRule type="expression" dxfId="3489" priority="167">
      <formula>$E$282 &gt; 0</formula>
    </cfRule>
    <cfRule type="expression" dxfId="3488" priority="168">
      <formula>$E$282 = 0</formula>
    </cfRule>
    <cfRule type="expression" dxfId="3487" priority="169">
      <formula>$E$282 &lt; 0</formula>
    </cfRule>
  </conditionalFormatting>
  <conditionalFormatting sqref="G248:I249 H282:I282">
    <cfRule type="expression" dxfId="3486" priority="164">
      <formula>$H$282 &gt; 0</formula>
    </cfRule>
    <cfRule type="expression" dxfId="3485" priority="165">
      <formula>$H$282 = 0</formula>
    </cfRule>
    <cfRule type="expression" dxfId="3484" priority="166">
      <formula>$H$282 &lt; 0</formula>
    </cfRule>
  </conditionalFormatting>
  <conditionalFormatting sqref="J248:L249 K282:L282">
    <cfRule type="expression" dxfId="3483" priority="161">
      <formula>$K$282 &gt; 0</formula>
    </cfRule>
    <cfRule type="expression" dxfId="3482" priority="162">
      <formula>$K$282 = 0</formula>
    </cfRule>
    <cfRule type="expression" dxfId="3481" priority="163">
      <formula>$K$282 &lt; 0</formula>
    </cfRule>
  </conditionalFormatting>
  <conditionalFormatting sqref="M248:O249 N282:O282">
    <cfRule type="expression" dxfId="3480" priority="158">
      <formula>$N$282 &gt; 0</formula>
    </cfRule>
    <cfRule type="expression" dxfId="3479" priority="159">
      <formula>$N$282 = 0</formula>
    </cfRule>
    <cfRule type="expression" dxfId="3478" priority="160">
      <formula>$N$282 &lt; 0</formula>
    </cfRule>
  </conditionalFormatting>
  <conditionalFormatting sqref="D250:F280">
    <cfRule type="expression" dxfId="3477" priority="155">
      <formula>AND($E250 &gt; 0, ISNUMBER($E250))</formula>
    </cfRule>
    <cfRule type="expression" dxfId="3476" priority="156">
      <formula>AND($E250 = 0, ISNUMBER($E250))</formula>
    </cfRule>
    <cfRule type="expression" dxfId="3475" priority="157">
      <formula>AND($E250 &lt; 0, ISNUMBER($E250))</formula>
    </cfRule>
  </conditionalFormatting>
  <conditionalFormatting sqref="G250:I280">
    <cfRule type="expression" dxfId="3474" priority="152">
      <formula>AND($H250 &gt; 0, ISNUMBER($H250))</formula>
    </cfRule>
    <cfRule type="expression" dxfId="3473" priority="153">
      <formula>AND($H250 = 0, ISNUMBER($H250))</formula>
    </cfRule>
    <cfRule type="expression" dxfId="3472" priority="154">
      <formula>AND($H250 &lt; 0, ISNUMBER($H250))</formula>
    </cfRule>
  </conditionalFormatting>
  <conditionalFormatting sqref="J250:L280">
    <cfRule type="expression" dxfId="3471" priority="149">
      <formula>AND($K250 &gt; 0, ISNUMBER($K250))</formula>
    </cfRule>
    <cfRule type="expression" dxfId="3470" priority="150">
      <formula>AND($K250 = 0, ISNUMBER($K250))</formula>
    </cfRule>
    <cfRule type="expression" dxfId="3469" priority="151">
      <formula>AND($K250 &lt; 0, ISNUMBER($K250))</formula>
    </cfRule>
  </conditionalFormatting>
  <conditionalFormatting sqref="M250:O280">
    <cfRule type="expression" dxfId="3468" priority="146">
      <formula>AND($N250 &gt; 0, ISNUMBER($N250))</formula>
    </cfRule>
    <cfRule type="expression" dxfId="3467" priority="147">
      <formula>AND($N250 = 0, ISNUMBER($N250))</formula>
    </cfRule>
    <cfRule type="expression" dxfId="3466" priority="148">
      <formula>AND($N250 &lt; 0, ISNUMBER($N250))</formula>
    </cfRule>
  </conditionalFormatting>
  <conditionalFormatting sqref="D5:F6">
    <cfRule type="expression" dxfId="3465" priority="143">
      <formula>$F$130 &gt; 0</formula>
    </cfRule>
    <cfRule type="expression" dxfId="3464" priority="144">
      <formula>$F$130 = 0</formula>
    </cfRule>
    <cfRule type="expression" dxfId="3463" priority="145">
      <formula>$F$130 &lt; 0</formula>
    </cfRule>
  </conditionalFormatting>
  <conditionalFormatting sqref="D7:F8">
    <cfRule type="expression" dxfId="3462" priority="140">
      <formula>$F$206 &gt; 0</formula>
    </cfRule>
    <cfRule type="expression" dxfId="3461" priority="141">
      <formula>$F$206 = 0</formula>
    </cfRule>
    <cfRule type="expression" dxfId="3460" priority="142">
      <formula>$F$206 &lt; 0</formula>
    </cfRule>
  </conditionalFormatting>
  <conditionalFormatting sqref="D9:F10">
    <cfRule type="expression" dxfId="3459" priority="137">
      <formula>$F$244 &gt; 0</formula>
    </cfRule>
    <cfRule type="expression" dxfId="3458" priority="138">
      <formula>$F$244 = 0</formula>
    </cfRule>
    <cfRule type="expression" dxfId="3457" priority="139">
      <formula>$F$244 &lt; 0</formula>
    </cfRule>
  </conditionalFormatting>
  <conditionalFormatting sqref="D11:F12">
    <cfRule type="expression" dxfId="3456" priority="134">
      <formula>$F$168 &gt; 0</formula>
    </cfRule>
    <cfRule type="expression" dxfId="3455" priority="135">
      <formula>$F$168 = 0</formula>
    </cfRule>
    <cfRule type="expression" dxfId="3454" priority="136">
      <formula>$F$168 &lt; 0</formula>
    </cfRule>
  </conditionalFormatting>
  <conditionalFormatting sqref="D13:F14">
    <cfRule type="expression" dxfId="3453" priority="92">
      <formula>$F$282 &gt; 0</formula>
    </cfRule>
    <cfRule type="expression" dxfId="3452" priority="93">
      <formula>$F$282 = 0</formula>
    </cfRule>
    <cfRule type="expression" dxfId="3451" priority="94">
      <formula>$F$282 &lt; 0</formula>
    </cfRule>
  </conditionalFormatting>
  <conditionalFormatting sqref="D15:F16">
    <cfRule type="expression" dxfId="3450" priority="77">
      <formula>$F$54 &gt; 0</formula>
    </cfRule>
    <cfRule type="expression" dxfId="3449" priority="78">
      <formula>$F$54 = 0</formula>
    </cfRule>
    <cfRule type="expression" dxfId="3448" priority="79">
      <formula>$F$54 &lt; 0</formula>
    </cfRule>
  </conditionalFormatting>
  <conditionalFormatting sqref="G5:I6">
    <cfRule type="expression" dxfId="3447" priority="65">
      <formula>$I$130 &gt; 0</formula>
    </cfRule>
    <cfRule type="expression" dxfId="3446" priority="66">
      <formula>$I$130 = 0</formula>
    </cfRule>
    <cfRule type="expression" dxfId="3445" priority="67">
      <formula>$I$130 &lt; 0</formula>
    </cfRule>
  </conditionalFormatting>
  <conditionalFormatting sqref="G7:I8">
    <cfRule type="expression" dxfId="3444" priority="62">
      <formula>$I$206 &gt; 0</formula>
    </cfRule>
    <cfRule type="expression" dxfId="3443" priority="63">
      <formula>$I$206 = 0</formula>
    </cfRule>
    <cfRule type="expression" dxfId="3442" priority="64">
      <formula>$I$206 &lt; 0</formula>
    </cfRule>
  </conditionalFormatting>
  <conditionalFormatting sqref="G9:I10">
    <cfRule type="expression" dxfId="3441" priority="59">
      <formula>$I$244 &gt; 0</formula>
    </cfRule>
    <cfRule type="expression" dxfId="3440" priority="60">
      <formula>$I$244 = 0</formula>
    </cfRule>
    <cfRule type="expression" dxfId="3439" priority="61">
      <formula>$I$244 &lt; 0</formula>
    </cfRule>
  </conditionalFormatting>
  <conditionalFormatting sqref="G11:I12">
    <cfRule type="expression" dxfId="3438" priority="56">
      <formula>$I$168 &gt; 0</formula>
    </cfRule>
    <cfRule type="expression" dxfId="3437" priority="57">
      <formula>$I$168 = 0</formula>
    </cfRule>
    <cfRule type="expression" dxfId="3436" priority="58">
      <formula>$I$168 &lt; 0</formula>
    </cfRule>
  </conditionalFormatting>
  <conditionalFormatting sqref="G13:I14">
    <cfRule type="expression" dxfId="3435" priority="53">
      <formula>$I$282 &gt; 0</formula>
    </cfRule>
    <cfRule type="expression" dxfId="3434" priority="54">
      <formula>$I$282 = 0</formula>
    </cfRule>
    <cfRule type="expression" dxfId="3433" priority="55">
      <formula>$I$282 &lt; 0</formula>
    </cfRule>
  </conditionalFormatting>
  <conditionalFormatting sqref="G15:I16">
    <cfRule type="expression" dxfId="3432" priority="50">
      <formula>$I$54 &gt; 0</formula>
    </cfRule>
    <cfRule type="expression" dxfId="3431" priority="51">
      <formula>$I$54 = 0</formula>
    </cfRule>
    <cfRule type="expression" dxfId="3430" priority="52">
      <formula>$I$54 &lt; 0</formula>
    </cfRule>
  </conditionalFormatting>
  <conditionalFormatting sqref="J5:L6">
    <cfRule type="expression" dxfId="3429" priority="47">
      <formula>$L$130 &gt; 0</formula>
    </cfRule>
    <cfRule type="expression" dxfId="3428" priority="48">
      <formula>$L$130 = 0</formula>
    </cfRule>
    <cfRule type="expression" dxfId="3427" priority="49">
      <formula>$L$130 &lt; 0</formula>
    </cfRule>
  </conditionalFormatting>
  <conditionalFormatting sqref="J7:L8">
    <cfRule type="expression" dxfId="3426" priority="44">
      <formula>$L$206 &gt; 0</formula>
    </cfRule>
    <cfRule type="expression" dxfId="3425" priority="45">
      <formula>$L$206 = 0</formula>
    </cfRule>
    <cfRule type="expression" dxfId="3424" priority="46">
      <formula>$L$206 &lt; 0</formula>
    </cfRule>
  </conditionalFormatting>
  <conditionalFormatting sqref="J9:L10">
    <cfRule type="expression" dxfId="3423" priority="41">
      <formula>$L$244 &gt; 0</formula>
    </cfRule>
    <cfRule type="expression" dxfId="3422" priority="42">
      <formula>$L$244 = 0</formula>
    </cfRule>
    <cfRule type="expression" dxfId="3421" priority="43">
      <formula>$L$244 &lt; 0</formula>
    </cfRule>
  </conditionalFormatting>
  <conditionalFormatting sqref="J11:L12">
    <cfRule type="expression" dxfId="3420" priority="38">
      <formula>$L$168 &gt; 0</formula>
    </cfRule>
    <cfRule type="expression" dxfId="3419" priority="39">
      <formula>$L$168 = 0</formula>
    </cfRule>
    <cfRule type="expression" dxfId="3418" priority="40">
      <formula>$L$168 &lt; 0</formula>
    </cfRule>
  </conditionalFormatting>
  <conditionalFormatting sqref="J13:L14">
    <cfRule type="expression" dxfId="3417" priority="35">
      <formula>$L$282 &gt; 0</formula>
    </cfRule>
    <cfRule type="expression" dxfId="3416" priority="36">
      <formula>$L$282 = 0</formula>
    </cfRule>
    <cfRule type="expression" dxfId="3415" priority="37">
      <formula>$L$282 &lt; 0</formula>
    </cfRule>
  </conditionalFormatting>
  <conditionalFormatting sqref="J15:L16">
    <cfRule type="expression" dxfId="3414" priority="32">
      <formula>$L$54 &gt; 0</formula>
    </cfRule>
    <cfRule type="expression" dxfId="3413" priority="33">
      <formula>$L$54 = 0</formula>
    </cfRule>
    <cfRule type="expression" dxfId="3412" priority="34">
      <formula>$L$54 &lt; 0</formula>
    </cfRule>
  </conditionalFormatting>
  <conditionalFormatting sqref="M5:O6">
    <cfRule type="expression" dxfId="3411" priority="29">
      <formula>$O$130 &gt; 0</formula>
    </cfRule>
    <cfRule type="expression" dxfId="3410" priority="30">
      <formula>$O$130 = 0</formula>
    </cfRule>
    <cfRule type="expression" dxfId="3409" priority="31">
      <formula>$O$130 &lt; 0</formula>
    </cfRule>
  </conditionalFormatting>
  <conditionalFormatting sqref="M7:O8">
    <cfRule type="expression" dxfId="3408" priority="26">
      <formula>$O$206 &gt; 0</formula>
    </cfRule>
    <cfRule type="expression" dxfId="3407" priority="27">
      <formula>$O$206 = 0</formula>
    </cfRule>
    <cfRule type="expression" dxfId="3406" priority="28">
      <formula>$O$206 &lt; 0</formula>
    </cfRule>
  </conditionalFormatting>
  <conditionalFormatting sqref="M9:O10">
    <cfRule type="expression" dxfId="3405" priority="23">
      <formula>$O$244 &gt; 0</formula>
    </cfRule>
    <cfRule type="expression" dxfId="3404" priority="24">
      <formula>$O$244 = 0</formula>
    </cfRule>
    <cfRule type="expression" dxfId="3403" priority="25">
      <formula>$O$244 &lt; 0</formula>
    </cfRule>
  </conditionalFormatting>
  <conditionalFormatting sqref="M11:O12">
    <cfRule type="expression" dxfId="3402" priority="20">
      <formula>$O$168 &gt; 0</formula>
    </cfRule>
    <cfRule type="expression" dxfId="3401" priority="21">
      <formula>$O$168 = 0</formula>
    </cfRule>
    <cfRule type="expression" dxfId="3400" priority="22">
      <formula>$O$168 &lt; 0</formula>
    </cfRule>
  </conditionalFormatting>
  <conditionalFormatting sqref="M13:O14">
    <cfRule type="expression" dxfId="3399" priority="17">
      <formula>$O$282 &gt; 0</formula>
    </cfRule>
    <cfRule type="expression" dxfId="3398" priority="18">
      <formula>$O$282 = 0</formula>
    </cfRule>
    <cfRule type="expression" dxfId="3397" priority="19">
      <formula>$O$282 &lt; 0</formula>
    </cfRule>
  </conditionalFormatting>
  <conditionalFormatting sqref="M15:O16">
    <cfRule type="expression" dxfId="3396" priority="14">
      <formula>$O$54 &gt; 0</formula>
    </cfRule>
    <cfRule type="expression" dxfId="3395" priority="15">
      <formula>$O$54 = 0</formula>
    </cfRule>
    <cfRule type="expression" dxfId="3394" priority="16">
      <formula>$O$54 &lt; 0</formula>
    </cfRule>
  </conditionalFormatting>
  <conditionalFormatting sqref="D3:F4">
    <cfRule type="expression" dxfId="3393" priority="13">
      <formula>$F$92 &lt; 0</formula>
    </cfRule>
    <cfRule type="expression" dxfId="3392" priority="12">
      <formula>$F$92 = 0</formula>
    </cfRule>
    <cfRule type="expression" dxfId="3391" priority="11">
      <formula>$F$92 &gt; 0</formula>
    </cfRule>
  </conditionalFormatting>
  <conditionalFormatting sqref="G3:I4">
    <cfRule type="expression" dxfId="3390" priority="10">
      <formula>$I$92 &lt; 0</formula>
    </cfRule>
    <cfRule type="expression" dxfId="3389" priority="9">
      <formula>$I$92 = 0</formula>
    </cfRule>
    <cfRule type="expression" dxfId="3388" priority="8">
      <formula>$I$92 &gt; 0</formula>
    </cfRule>
  </conditionalFormatting>
  <conditionalFormatting sqref="J3:L4">
    <cfRule type="expression" dxfId="3387" priority="5">
      <formula>$L$92 &gt; 0</formula>
    </cfRule>
    <cfRule type="expression" dxfId="3386" priority="6">
      <formula>$L$92 = 0</formula>
    </cfRule>
    <cfRule type="expression" dxfId="3385" priority="7">
      <formula>$L$92 &lt; 0</formula>
    </cfRule>
  </conditionalFormatting>
  <conditionalFormatting sqref="M3:O4">
    <cfRule type="expression" dxfId="3384" priority="2">
      <formula>$O$92 &gt; 0</formula>
    </cfRule>
    <cfRule type="expression" dxfId="3383" priority="3">
      <formula>$O$92 = 0</formula>
    </cfRule>
    <cfRule type="expression" dxfId="338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44378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57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2021-07-01(목) 오전 00:00</v>
      </c>
      <c r="C15" s="294"/>
      <c r="D15" s="268" t="str">
        <f>TEXT($G$1, "[$-ko-KR]yyyy-mm-dd(ddd) ") &amp; "오후 14:00"</f>
        <v>2021-07-01(목) 오후 14:00</v>
      </c>
      <c r="E15" s="269"/>
      <c r="F15" s="270"/>
      <c r="G15" s="268" t="str">
        <f>TEXT($G$1, "[$-ko-KR]yyyy-mm-dd(ddd) ") &amp; "오후 19:00"</f>
        <v>2021-07-01(목) 오후 19:00</v>
      </c>
      <c r="H15" s="269"/>
      <c r="I15" s="270"/>
      <c r="J15" s="268" t="str">
        <f>TEXT($G$1, "[$-ko-KR]yyyy-mm-dd(ddd) ") &amp; "오후 21:00"</f>
        <v>2021-07-01(목) 오후 21:00</v>
      </c>
      <c r="K15" s="269"/>
      <c r="L15" s="270"/>
      <c r="M15" s="268" t="str">
        <f>TEXT($G$1+1, "[$-ko-KR]yyyy-mm-dd(ddd) ") &amp; "오전 00:00"</f>
        <v>2021-07-02(금)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57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2021-07-01(목) 오전 00:00</v>
      </c>
      <c r="C42" s="296"/>
      <c r="D42" s="268" t="str">
        <f>TEXT($G$1, "[$-ko-KR]yyyy-mm-dd(ddd) ") &amp; "오후 14:00"</f>
        <v>2021-07-01(목) 오후 14:00</v>
      </c>
      <c r="E42" s="269"/>
      <c r="F42" s="270"/>
      <c r="G42" s="268" t="str">
        <f>TEXT($G$1, "[$-ko-KR]yyyy-mm-dd(ddd) ") &amp; "오후 19:00"</f>
        <v>2021-07-01(목) 오후 19:00</v>
      </c>
      <c r="H42" s="269"/>
      <c r="I42" s="270"/>
      <c r="J42" s="268" t="str">
        <f>TEXT($G$1, "[$-ko-KR]yyyy-mm-dd(ddd) ") &amp; "오후 21:00"</f>
        <v>2021-07-01(목) 오후 21:00</v>
      </c>
      <c r="K42" s="269"/>
      <c r="L42" s="270"/>
      <c r="M42" s="268" t="str">
        <f>TEXT($G$1+1, "[$-ko-KR]yyyy-mm-dd(ddd) ") &amp; "오전 00:00"</f>
        <v>2021-07-02(금)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54"/>
      <c r="R44" s="254"/>
      <c r="S44" s="254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54"/>
      <c r="R45" s="254"/>
      <c r="S45" s="254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44"/>
      <c r="R46" s="244"/>
      <c r="S46" s="244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44"/>
      <c r="R47" s="244"/>
      <c r="S47" s="244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44"/>
      <c r="R48" s="244"/>
      <c r="S48" s="244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44"/>
      <c r="R49" s="244"/>
      <c r="S49" s="244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44"/>
      <c r="R50" s="244"/>
      <c r="S50" s="244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44"/>
      <c r="R51" s="244"/>
      <c r="S51" s="244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45"/>
      <c r="R53" s="246"/>
      <c r="S53" s="247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48"/>
      <c r="R54" s="249"/>
      <c r="S54" s="250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51"/>
      <c r="R55" s="252"/>
      <c r="S55" s="253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44"/>
      <c r="R56" s="244"/>
      <c r="S56" s="244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54"/>
      <c r="R57" s="254"/>
      <c r="S57" s="254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54"/>
      <c r="R58" s="254"/>
      <c r="S58" s="254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44"/>
      <c r="R59" s="244"/>
      <c r="S59" s="244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44"/>
      <c r="R60" s="244"/>
      <c r="S60" s="244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44"/>
      <c r="R61" s="244"/>
      <c r="S61" s="244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33"/>
      <c r="R62" s="234"/>
      <c r="S62" s="235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57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2021-07-01(목) 오전 00:00</v>
      </c>
      <c r="C69" s="296"/>
      <c r="D69" s="268" t="str">
        <f>TEXT($G$1, "[$-ko-KR]yyyy-mm-dd(ddd) ") &amp; "오후 14:00"</f>
        <v>2021-07-01(목) 오후 14:00</v>
      </c>
      <c r="E69" s="269"/>
      <c r="F69" s="270"/>
      <c r="G69" s="268" t="str">
        <f>TEXT($G$1, "[$-ko-KR]yyyy-mm-dd(ddd) ") &amp; "오후 19:00"</f>
        <v>2021-07-01(목) 오후 19:00</v>
      </c>
      <c r="H69" s="269"/>
      <c r="I69" s="270"/>
      <c r="J69" s="268" t="str">
        <f>TEXT($G$1, "[$-ko-KR]yyyy-mm-dd(ddd) ") &amp; "오후 21:00"</f>
        <v>2021-07-01(목) 오후 21:00</v>
      </c>
      <c r="K69" s="269"/>
      <c r="L69" s="270"/>
      <c r="M69" s="268" t="str">
        <f>TEXT($G$1+1, "[$-ko-KR]yyyy-mm-dd(ddd) ") &amp; "오전 00:00"</f>
        <v>2021-07-02(금)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54"/>
      <c r="R71" s="254"/>
      <c r="S71" s="254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54"/>
      <c r="R72" s="254"/>
      <c r="S72" s="254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44"/>
      <c r="R73" s="244"/>
      <c r="S73" s="244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44"/>
      <c r="R74" s="244"/>
      <c r="S74" s="244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44"/>
      <c r="R75" s="244"/>
      <c r="S75" s="244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44"/>
      <c r="R76" s="244"/>
      <c r="S76" s="244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44"/>
      <c r="R77" s="244"/>
      <c r="S77" s="244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44"/>
      <c r="R78" s="244"/>
      <c r="S78" s="244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45"/>
      <c r="R80" s="246"/>
      <c r="S80" s="247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48"/>
      <c r="R81" s="249"/>
      <c r="S81" s="250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51"/>
      <c r="R82" s="252"/>
      <c r="S82" s="253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44"/>
      <c r="R83" s="244"/>
      <c r="S83" s="244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54"/>
      <c r="R84" s="254"/>
      <c r="S84" s="254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54"/>
      <c r="R85" s="254"/>
      <c r="S85" s="254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44"/>
      <c r="R86" s="244"/>
      <c r="S86" s="244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44"/>
      <c r="R87" s="244"/>
      <c r="S87" s="244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44"/>
      <c r="R88" s="244"/>
      <c r="S88" s="244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33"/>
      <c r="R89" s="234"/>
      <c r="S89" s="235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57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2021-07-01(목) 오전 00:00</v>
      </c>
      <c r="C96" s="296"/>
      <c r="D96" s="268" t="str">
        <f>TEXT($G$1, "[$-ko-KR]yyyy-mm-dd(ddd) ") &amp; "오후 14:00"</f>
        <v>2021-07-01(목) 오후 14:00</v>
      </c>
      <c r="E96" s="269"/>
      <c r="F96" s="270"/>
      <c r="G96" s="268" t="str">
        <f>TEXT($G$1, "[$-ko-KR]yyyy-mm-dd(ddd) ") &amp; "오후 19:00"</f>
        <v>2021-07-01(목) 오후 19:00</v>
      </c>
      <c r="H96" s="269"/>
      <c r="I96" s="270"/>
      <c r="J96" s="268" t="str">
        <f>TEXT($G$1, "[$-ko-KR]yyyy-mm-dd(ddd) ") &amp; "오후 21:00"</f>
        <v>2021-07-01(목) 오후 21:00</v>
      </c>
      <c r="K96" s="269"/>
      <c r="L96" s="270"/>
      <c r="M96" s="268" t="str">
        <f>TEXT($G$1+1, "[$-ko-KR]yyyy-mm-dd(ddd) ") &amp; "오전 00:00"</f>
        <v>2021-07-02(금)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54"/>
      <c r="R98" s="254"/>
      <c r="S98" s="254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54"/>
      <c r="R99" s="254"/>
      <c r="S99" s="254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44"/>
      <c r="R100" s="244"/>
      <c r="S100" s="244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44"/>
      <c r="R101" s="244"/>
      <c r="S101" s="244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44"/>
      <c r="R102" s="244"/>
      <c r="S102" s="244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44"/>
      <c r="R103" s="244"/>
      <c r="S103" s="244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44"/>
      <c r="R104" s="244"/>
      <c r="S104" s="244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44"/>
      <c r="R105" s="244"/>
      <c r="S105" s="244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45"/>
      <c r="R107" s="246"/>
      <c r="S107" s="247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48"/>
      <c r="R108" s="249"/>
      <c r="S108" s="250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51"/>
      <c r="R109" s="252"/>
      <c r="S109" s="253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44"/>
      <c r="R110" s="244"/>
      <c r="S110" s="244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54"/>
      <c r="R111" s="254"/>
      <c r="S111" s="254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54"/>
      <c r="R112" s="254"/>
      <c r="S112" s="254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44"/>
      <c r="R113" s="244"/>
      <c r="S113" s="244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44"/>
      <c r="R114" s="244"/>
      <c r="S114" s="244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44"/>
      <c r="R115" s="244"/>
      <c r="S115" s="244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33"/>
      <c r="R116" s="234"/>
      <c r="S116" s="235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57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2021-07-01(목) 오전 00:00</v>
      </c>
      <c r="C123" s="296"/>
      <c r="D123" s="268" t="str">
        <f>TEXT($G$1, "[$-ko-KR]yyyy-mm-dd(ddd) ") &amp; "오후 14:00"</f>
        <v>2021-07-01(목) 오후 14:00</v>
      </c>
      <c r="E123" s="269"/>
      <c r="F123" s="270"/>
      <c r="G123" s="268" t="str">
        <f>TEXT($G$1, "[$-ko-KR]yyyy-mm-dd(ddd) ") &amp; "오후 19:00"</f>
        <v>2021-07-01(목) 오후 19:00</v>
      </c>
      <c r="H123" s="269"/>
      <c r="I123" s="270"/>
      <c r="J123" s="268" t="str">
        <f>TEXT($G$1, "[$-ko-KR]yyyy-mm-dd(ddd) ") &amp; "오후 21:00"</f>
        <v>2021-07-01(목) 오후 21:00</v>
      </c>
      <c r="K123" s="269"/>
      <c r="L123" s="270"/>
      <c r="M123" s="268" t="str">
        <f>TEXT($G$1+1, "[$-ko-KR]yyyy-mm-dd(ddd) ") &amp; "오전 00:00"</f>
        <v>2021-07-02(금)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54"/>
      <c r="R125" s="254"/>
      <c r="S125" s="254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54"/>
      <c r="R126" s="254"/>
      <c r="S126" s="254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44"/>
      <c r="R127" s="244"/>
      <c r="S127" s="244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44"/>
      <c r="R128" s="244"/>
      <c r="S128" s="244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44"/>
      <c r="R129" s="244"/>
      <c r="S129" s="244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44"/>
      <c r="R130" s="244"/>
      <c r="S130" s="244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44"/>
      <c r="R131" s="244"/>
      <c r="S131" s="244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44"/>
      <c r="R132" s="244"/>
      <c r="S132" s="244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45"/>
      <c r="R134" s="246"/>
      <c r="S134" s="247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48"/>
      <c r="R135" s="249"/>
      <c r="S135" s="250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51"/>
      <c r="R136" s="252"/>
      <c r="S136" s="253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44"/>
      <c r="R137" s="244"/>
      <c r="S137" s="244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54"/>
      <c r="R138" s="254"/>
      <c r="S138" s="254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54"/>
      <c r="R139" s="254"/>
      <c r="S139" s="254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44"/>
      <c r="R140" s="244"/>
      <c r="S140" s="244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44"/>
      <c r="R141" s="244"/>
      <c r="S141" s="244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44"/>
      <c r="R142" s="244"/>
      <c r="S142" s="244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33"/>
      <c r="R143" s="234"/>
      <c r="S143" s="235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57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2021-07-01(목) 오전 00:00</v>
      </c>
      <c r="C150" s="296"/>
      <c r="D150" s="268" t="str">
        <f>TEXT($G$1, "[$-ko-KR]yyyy-mm-dd(ddd) ") &amp; "오후 14:00"</f>
        <v>2021-07-01(목) 오후 14:00</v>
      </c>
      <c r="E150" s="269"/>
      <c r="F150" s="270"/>
      <c r="G150" s="268" t="str">
        <f>TEXT($G$1, "[$-ko-KR]yyyy-mm-dd(ddd) ") &amp; "오후 19:00"</f>
        <v>2021-07-01(목) 오후 19:00</v>
      </c>
      <c r="H150" s="269"/>
      <c r="I150" s="270"/>
      <c r="J150" s="268" t="str">
        <f>TEXT($G$1, "[$-ko-KR]yyyy-mm-dd(ddd) ") &amp; "오후 21:00"</f>
        <v>2021-07-01(목) 오후 21:00</v>
      </c>
      <c r="K150" s="269"/>
      <c r="L150" s="270"/>
      <c r="M150" s="268" t="str">
        <f>TEXT($G$1+1, "[$-ko-KR]yyyy-mm-dd(ddd) ") &amp; "오전 00:00"</f>
        <v>2021-07-02(금)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54"/>
      <c r="R152" s="254"/>
      <c r="S152" s="254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54"/>
      <c r="R153" s="254"/>
      <c r="S153" s="254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44"/>
      <c r="R154" s="244"/>
      <c r="S154" s="244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44"/>
      <c r="R155" s="244"/>
      <c r="S155" s="244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44"/>
      <c r="R156" s="244"/>
      <c r="S156" s="244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44"/>
      <c r="R157" s="244"/>
      <c r="S157" s="244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44"/>
      <c r="R158" s="244"/>
      <c r="S158" s="244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44"/>
      <c r="R159" s="244"/>
      <c r="S159" s="244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45"/>
      <c r="R161" s="246"/>
      <c r="S161" s="247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48"/>
      <c r="R162" s="249"/>
      <c r="S162" s="250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51"/>
      <c r="R163" s="252"/>
      <c r="S163" s="253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44"/>
      <c r="R164" s="244"/>
      <c r="S164" s="244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54"/>
      <c r="R165" s="254"/>
      <c r="S165" s="254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54"/>
      <c r="R166" s="254"/>
      <c r="S166" s="254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44"/>
      <c r="R167" s="244"/>
      <c r="S167" s="244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44"/>
      <c r="R168" s="244"/>
      <c r="S168" s="244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44"/>
      <c r="R169" s="244"/>
      <c r="S169" s="244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33"/>
      <c r="R170" s="234"/>
      <c r="S170" s="235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57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2021-07-01(목) 오전 00:00</v>
      </c>
      <c r="C177" s="296"/>
      <c r="D177" s="268" t="str">
        <f>TEXT($G$1, "[$-ko-KR]yyyy-mm-dd(ddd) ") &amp; "오후 14:00"</f>
        <v>2021-07-01(목) 오후 14:00</v>
      </c>
      <c r="E177" s="269"/>
      <c r="F177" s="270"/>
      <c r="G177" s="268" t="str">
        <f>TEXT($G$1, "[$-ko-KR]yyyy-mm-dd(ddd) ") &amp; "오후 19:00"</f>
        <v>2021-07-01(목) 오후 19:00</v>
      </c>
      <c r="H177" s="269"/>
      <c r="I177" s="270"/>
      <c r="J177" s="268" t="str">
        <f>TEXT($G$1, "[$-ko-KR]yyyy-mm-dd(ddd) ") &amp; "오후 21:00"</f>
        <v>2021-07-01(목) 오후 21:00</v>
      </c>
      <c r="K177" s="269"/>
      <c r="L177" s="270"/>
      <c r="M177" s="268" t="str">
        <f>TEXT($G$1+1, "[$-ko-KR]yyyy-mm-dd(ddd) ") &amp; "오전 00:00"</f>
        <v>2021-07-02(금)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54"/>
      <c r="R179" s="254"/>
      <c r="S179" s="254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54"/>
      <c r="R180" s="254"/>
      <c r="S180" s="254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44"/>
      <c r="R181" s="244"/>
      <c r="S181" s="244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44"/>
      <c r="R182" s="244"/>
      <c r="S182" s="244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44"/>
      <c r="R183" s="244"/>
      <c r="S183" s="244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44"/>
      <c r="R184" s="244"/>
      <c r="S184" s="244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44"/>
      <c r="R185" s="244"/>
      <c r="S185" s="244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44"/>
      <c r="R186" s="244"/>
      <c r="S186" s="244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45"/>
      <c r="R188" s="246"/>
      <c r="S188" s="247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48"/>
      <c r="R189" s="249"/>
      <c r="S189" s="250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51"/>
      <c r="R190" s="252"/>
      <c r="S190" s="253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44"/>
      <c r="R191" s="244"/>
      <c r="S191" s="244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54"/>
      <c r="R192" s="254"/>
      <c r="S192" s="254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54"/>
      <c r="R193" s="254"/>
      <c r="S193" s="254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44"/>
      <c r="R194" s="244"/>
      <c r="S194" s="244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44"/>
      <c r="R195" s="244"/>
      <c r="S195" s="244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44"/>
      <c r="R196" s="244"/>
      <c r="S196" s="244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33"/>
      <c r="R197" s="234"/>
      <c r="S197" s="235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44379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61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2021-07-02(금) 오전 00:00</v>
      </c>
      <c r="C15" s="294"/>
      <c r="D15" s="268" t="str">
        <f>TEXT($G$1, "[$-ko-KR]yyyy-mm-dd(ddd) ") &amp; "오후 14:00"</f>
        <v>2021-07-02(금) 오후 14:00</v>
      </c>
      <c r="E15" s="269"/>
      <c r="F15" s="270"/>
      <c r="G15" s="268" t="str">
        <f>TEXT($G$1, "[$-ko-KR]yyyy-mm-dd(ddd) ") &amp; "오후 19:00"</f>
        <v>2021-07-02(금) 오후 19:00</v>
      </c>
      <c r="H15" s="269"/>
      <c r="I15" s="270"/>
      <c r="J15" s="268" t="str">
        <f>TEXT($G$1, "[$-ko-KR]yyyy-mm-dd(ddd) ") &amp; "오후 21:00"</f>
        <v>2021-07-02(금) 오후 21:00</v>
      </c>
      <c r="K15" s="269"/>
      <c r="L15" s="270"/>
      <c r="M15" s="268" t="str">
        <f>TEXT($G$1+1, "[$-ko-KR]yyyy-mm-dd(ddd) ") &amp; "오전 00:00"</f>
        <v>2021-07-03(토)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61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2021-07-02(금) 오전 00:00</v>
      </c>
      <c r="C42" s="296"/>
      <c r="D42" s="268" t="str">
        <f>TEXT($G$1, "[$-ko-KR]yyyy-mm-dd(ddd) ") &amp; "오후 14:00"</f>
        <v>2021-07-02(금) 오후 14:00</v>
      </c>
      <c r="E42" s="269"/>
      <c r="F42" s="270"/>
      <c r="G42" s="268" t="str">
        <f>TEXT($G$1, "[$-ko-KR]yyyy-mm-dd(ddd) ") &amp; "오후 19:00"</f>
        <v>2021-07-02(금) 오후 19:00</v>
      </c>
      <c r="H42" s="269"/>
      <c r="I42" s="270"/>
      <c r="J42" s="268" t="str">
        <f>TEXT($G$1, "[$-ko-KR]yyyy-mm-dd(ddd) ") &amp; "오후 21:00"</f>
        <v>2021-07-02(금) 오후 21:00</v>
      </c>
      <c r="K42" s="269"/>
      <c r="L42" s="270"/>
      <c r="M42" s="268" t="str">
        <f>TEXT($G$1+1, "[$-ko-KR]yyyy-mm-dd(ddd) ") &amp; "오전 00:00"</f>
        <v>2021-07-03(토)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54"/>
      <c r="R44" s="254"/>
      <c r="S44" s="254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54"/>
      <c r="R45" s="254"/>
      <c r="S45" s="254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44"/>
      <c r="R46" s="244"/>
      <c r="S46" s="244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44"/>
      <c r="R47" s="244"/>
      <c r="S47" s="244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44"/>
      <c r="R48" s="244"/>
      <c r="S48" s="244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44"/>
      <c r="R49" s="244"/>
      <c r="S49" s="244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44"/>
      <c r="R50" s="244"/>
      <c r="S50" s="244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44"/>
      <c r="R51" s="244"/>
      <c r="S51" s="244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45"/>
      <c r="R53" s="246"/>
      <c r="S53" s="247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48"/>
      <c r="R54" s="249"/>
      <c r="S54" s="250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51"/>
      <c r="R55" s="252"/>
      <c r="S55" s="253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44"/>
      <c r="R56" s="244"/>
      <c r="S56" s="244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54"/>
      <c r="R57" s="254"/>
      <c r="S57" s="254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54"/>
      <c r="R58" s="254"/>
      <c r="S58" s="254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44"/>
      <c r="R59" s="244"/>
      <c r="S59" s="244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44"/>
      <c r="R60" s="244"/>
      <c r="S60" s="244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44"/>
      <c r="R61" s="244"/>
      <c r="S61" s="244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33"/>
      <c r="R62" s="234"/>
      <c r="S62" s="235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61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2021-07-02(금) 오전 00:00</v>
      </c>
      <c r="C69" s="296"/>
      <c r="D69" s="268" t="str">
        <f>TEXT($G$1, "[$-ko-KR]yyyy-mm-dd(ddd) ") &amp; "오후 14:00"</f>
        <v>2021-07-02(금) 오후 14:00</v>
      </c>
      <c r="E69" s="269"/>
      <c r="F69" s="270"/>
      <c r="G69" s="268" t="str">
        <f>TEXT($G$1, "[$-ko-KR]yyyy-mm-dd(ddd) ") &amp; "오후 19:00"</f>
        <v>2021-07-02(금) 오후 19:00</v>
      </c>
      <c r="H69" s="269"/>
      <c r="I69" s="270"/>
      <c r="J69" s="268" t="str">
        <f>TEXT($G$1, "[$-ko-KR]yyyy-mm-dd(ddd) ") &amp; "오후 21:00"</f>
        <v>2021-07-02(금) 오후 21:00</v>
      </c>
      <c r="K69" s="269"/>
      <c r="L69" s="270"/>
      <c r="M69" s="268" t="str">
        <f>TEXT($G$1+1, "[$-ko-KR]yyyy-mm-dd(ddd) ") &amp; "오전 00:00"</f>
        <v>2021-07-03(토)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54"/>
      <c r="R71" s="254"/>
      <c r="S71" s="254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54"/>
      <c r="R72" s="254"/>
      <c r="S72" s="254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44"/>
      <c r="R73" s="244"/>
      <c r="S73" s="244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44"/>
      <c r="R74" s="244"/>
      <c r="S74" s="244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44"/>
      <c r="R75" s="244"/>
      <c r="S75" s="244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44"/>
      <c r="R76" s="244"/>
      <c r="S76" s="244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44"/>
      <c r="R77" s="244"/>
      <c r="S77" s="244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44"/>
      <c r="R78" s="244"/>
      <c r="S78" s="244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45"/>
      <c r="R80" s="246"/>
      <c r="S80" s="247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48"/>
      <c r="R81" s="249"/>
      <c r="S81" s="250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51"/>
      <c r="R82" s="252"/>
      <c r="S82" s="253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44"/>
      <c r="R83" s="244"/>
      <c r="S83" s="244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54"/>
      <c r="R84" s="254"/>
      <c r="S84" s="254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54"/>
      <c r="R85" s="254"/>
      <c r="S85" s="254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44"/>
      <c r="R86" s="244"/>
      <c r="S86" s="244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44"/>
      <c r="R87" s="244"/>
      <c r="S87" s="244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44"/>
      <c r="R88" s="244"/>
      <c r="S88" s="244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33"/>
      <c r="R89" s="234"/>
      <c r="S89" s="235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61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2021-07-02(금) 오전 00:00</v>
      </c>
      <c r="C96" s="296"/>
      <c r="D96" s="268" t="str">
        <f>TEXT($G$1, "[$-ko-KR]yyyy-mm-dd(ddd) ") &amp; "오후 14:00"</f>
        <v>2021-07-02(금) 오후 14:00</v>
      </c>
      <c r="E96" s="269"/>
      <c r="F96" s="270"/>
      <c r="G96" s="268" t="str">
        <f>TEXT($G$1, "[$-ko-KR]yyyy-mm-dd(ddd) ") &amp; "오후 19:00"</f>
        <v>2021-07-02(금) 오후 19:00</v>
      </c>
      <c r="H96" s="269"/>
      <c r="I96" s="270"/>
      <c r="J96" s="268" t="str">
        <f>TEXT($G$1, "[$-ko-KR]yyyy-mm-dd(ddd) ") &amp; "오후 21:00"</f>
        <v>2021-07-02(금) 오후 21:00</v>
      </c>
      <c r="K96" s="269"/>
      <c r="L96" s="270"/>
      <c r="M96" s="268" t="str">
        <f>TEXT($G$1+1, "[$-ko-KR]yyyy-mm-dd(ddd) ") &amp; "오전 00:00"</f>
        <v>2021-07-03(토)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54"/>
      <c r="R98" s="254"/>
      <c r="S98" s="254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54"/>
      <c r="R99" s="254"/>
      <c r="S99" s="254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44"/>
      <c r="R100" s="244"/>
      <c r="S100" s="244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44"/>
      <c r="R101" s="244"/>
      <c r="S101" s="244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44"/>
      <c r="R102" s="244"/>
      <c r="S102" s="244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44"/>
      <c r="R103" s="244"/>
      <c r="S103" s="244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44"/>
      <c r="R104" s="244"/>
      <c r="S104" s="244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44"/>
      <c r="R105" s="244"/>
      <c r="S105" s="244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45"/>
      <c r="R107" s="246"/>
      <c r="S107" s="247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48"/>
      <c r="R108" s="249"/>
      <c r="S108" s="250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51"/>
      <c r="R109" s="252"/>
      <c r="S109" s="253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44"/>
      <c r="R110" s="244"/>
      <c r="S110" s="244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54"/>
      <c r="R111" s="254"/>
      <c r="S111" s="254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54"/>
      <c r="R112" s="254"/>
      <c r="S112" s="254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44"/>
      <c r="R113" s="244"/>
      <c r="S113" s="244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44"/>
      <c r="R114" s="244"/>
      <c r="S114" s="244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44"/>
      <c r="R115" s="244"/>
      <c r="S115" s="244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33"/>
      <c r="R116" s="234"/>
      <c r="S116" s="235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61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2021-07-02(금) 오전 00:00</v>
      </c>
      <c r="C123" s="296"/>
      <c r="D123" s="268" t="str">
        <f>TEXT($G$1, "[$-ko-KR]yyyy-mm-dd(ddd) ") &amp; "오후 14:00"</f>
        <v>2021-07-02(금) 오후 14:00</v>
      </c>
      <c r="E123" s="269"/>
      <c r="F123" s="270"/>
      <c r="G123" s="268" t="str">
        <f>TEXT($G$1, "[$-ko-KR]yyyy-mm-dd(ddd) ") &amp; "오후 19:00"</f>
        <v>2021-07-02(금) 오후 19:00</v>
      </c>
      <c r="H123" s="269"/>
      <c r="I123" s="270"/>
      <c r="J123" s="268" t="str">
        <f>TEXT($G$1, "[$-ko-KR]yyyy-mm-dd(ddd) ") &amp; "오후 21:00"</f>
        <v>2021-07-02(금) 오후 21:00</v>
      </c>
      <c r="K123" s="269"/>
      <c r="L123" s="270"/>
      <c r="M123" s="268" t="str">
        <f>TEXT($G$1+1, "[$-ko-KR]yyyy-mm-dd(ddd) ") &amp; "오전 00:00"</f>
        <v>2021-07-03(토)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54"/>
      <c r="R125" s="254"/>
      <c r="S125" s="254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54"/>
      <c r="R126" s="254"/>
      <c r="S126" s="254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44"/>
      <c r="R127" s="244"/>
      <c r="S127" s="244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44"/>
      <c r="R128" s="244"/>
      <c r="S128" s="244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44"/>
      <c r="R129" s="244"/>
      <c r="S129" s="244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44"/>
      <c r="R130" s="244"/>
      <c r="S130" s="244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44"/>
      <c r="R131" s="244"/>
      <c r="S131" s="244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44"/>
      <c r="R132" s="244"/>
      <c r="S132" s="244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45"/>
      <c r="R134" s="246"/>
      <c r="S134" s="247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48"/>
      <c r="R135" s="249"/>
      <c r="S135" s="250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51"/>
      <c r="R136" s="252"/>
      <c r="S136" s="253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44"/>
      <c r="R137" s="244"/>
      <c r="S137" s="244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54"/>
      <c r="R138" s="254"/>
      <c r="S138" s="254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54"/>
      <c r="R139" s="254"/>
      <c r="S139" s="254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44"/>
      <c r="R140" s="244"/>
      <c r="S140" s="244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44"/>
      <c r="R141" s="244"/>
      <c r="S141" s="244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44"/>
      <c r="R142" s="244"/>
      <c r="S142" s="244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33"/>
      <c r="R143" s="234"/>
      <c r="S143" s="235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61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2021-07-02(금) 오전 00:00</v>
      </c>
      <c r="C150" s="296"/>
      <c r="D150" s="268" t="str">
        <f>TEXT($G$1, "[$-ko-KR]yyyy-mm-dd(ddd) ") &amp; "오후 14:00"</f>
        <v>2021-07-02(금) 오후 14:00</v>
      </c>
      <c r="E150" s="269"/>
      <c r="F150" s="270"/>
      <c r="G150" s="268" t="str">
        <f>TEXT($G$1, "[$-ko-KR]yyyy-mm-dd(ddd) ") &amp; "오후 19:00"</f>
        <v>2021-07-02(금) 오후 19:00</v>
      </c>
      <c r="H150" s="269"/>
      <c r="I150" s="270"/>
      <c r="J150" s="268" t="str">
        <f>TEXT($G$1, "[$-ko-KR]yyyy-mm-dd(ddd) ") &amp; "오후 21:00"</f>
        <v>2021-07-02(금) 오후 21:00</v>
      </c>
      <c r="K150" s="269"/>
      <c r="L150" s="270"/>
      <c r="M150" s="268" t="str">
        <f>TEXT($G$1+1, "[$-ko-KR]yyyy-mm-dd(ddd) ") &amp; "오전 00:00"</f>
        <v>2021-07-03(토)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54"/>
      <c r="R152" s="254"/>
      <c r="S152" s="254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54"/>
      <c r="R153" s="254"/>
      <c r="S153" s="254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44"/>
      <c r="R154" s="244"/>
      <c r="S154" s="244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44"/>
      <c r="R155" s="244"/>
      <c r="S155" s="244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44"/>
      <c r="R156" s="244"/>
      <c r="S156" s="244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44"/>
      <c r="R157" s="244"/>
      <c r="S157" s="244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44"/>
      <c r="R158" s="244"/>
      <c r="S158" s="244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44"/>
      <c r="R159" s="244"/>
      <c r="S159" s="244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45"/>
      <c r="R161" s="246"/>
      <c r="S161" s="247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48"/>
      <c r="R162" s="249"/>
      <c r="S162" s="250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51"/>
      <c r="R163" s="252"/>
      <c r="S163" s="253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44"/>
      <c r="R164" s="244"/>
      <c r="S164" s="244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54"/>
      <c r="R165" s="254"/>
      <c r="S165" s="254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54"/>
      <c r="R166" s="254"/>
      <c r="S166" s="254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44"/>
      <c r="R167" s="244"/>
      <c r="S167" s="244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44"/>
      <c r="R168" s="244"/>
      <c r="S168" s="244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44"/>
      <c r="R169" s="244"/>
      <c r="S169" s="244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33"/>
      <c r="R170" s="234"/>
      <c r="S170" s="235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61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2021-07-02(금) 오전 00:00</v>
      </c>
      <c r="C177" s="296"/>
      <c r="D177" s="268" t="str">
        <f>TEXT($G$1, "[$-ko-KR]yyyy-mm-dd(ddd) ") &amp; "오후 14:00"</f>
        <v>2021-07-02(금) 오후 14:00</v>
      </c>
      <c r="E177" s="269"/>
      <c r="F177" s="270"/>
      <c r="G177" s="268" t="str">
        <f>TEXT($G$1, "[$-ko-KR]yyyy-mm-dd(ddd) ") &amp; "오후 19:00"</f>
        <v>2021-07-02(금) 오후 19:00</v>
      </c>
      <c r="H177" s="269"/>
      <c r="I177" s="270"/>
      <c r="J177" s="268" t="str">
        <f>TEXT($G$1, "[$-ko-KR]yyyy-mm-dd(ddd) ") &amp; "오후 21:00"</f>
        <v>2021-07-02(금) 오후 21:00</v>
      </c>
      <c r="K177" s="269"/>
      <c r="L177" s="270"/>
      <c r="M177" s="268" t="str">
        <f>TEXT($G$1+1, "[$-ko-KR]yyyy-mm-dd(ddd) ") &amp; "오전 00:00"</f>
        <v>2021-07-03(토)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54"/>
      <c r="R179" s="254"/>
      <c r="S179" s="254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54"/>
      <c r="R180" s="254"/>
      <c r="S180" s="254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44"/>
      <c r="R181" s="244"/>
      <c r="S181" s="244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44"/>
      <c r="R182" s="244"/>
      <c r="S182" s="244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44"/>
      <c r="R183" s="244"/>
      <c r="S183" s="244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44"/>
      <c r="R184" s="244"/>
      <c r="S184" s="244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44"/>
      <c r="R185" s="244"/>
      <c r="S185" s="244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44"/>
      <c r="R186" s="244"/>
      <c r="S186" s="244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45"/>
      <c r="R188" s="246"/>
      <c r="S188" s="247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48"/>
      <c r="R189" s="249"/>
      <c r="S189" s="250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51"/>
      <c r="R190" s="252"/>
      <c r="S190" s="253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44"/>
      <c r="R191" s="244"/>
      <c r="S191" s="244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54"/>
      <c r="R192" s="254"/>
      <c r="S192" s="254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54"/>
      <c r="R193" s="254"/>
      <c r="S193" s="254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44"/>
      <c r="R194" s="244"/>
      <c r="S194" s="244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44"/>
      <c r="R195" s="244"/>
      <c r="S195" s="244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44"/>
      <c r="R196" s="244"/>
      <c r="S196" s="244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33"/>
      <c r="R197" s="234"/>
      <c r="S197" s="235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44380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65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2021-07-03(토) 오전 00:00</v>
      </c>
      <c r="C15" s="294"/>
      <c r="D15" s="268" t="str">
        <f>TEXT($G$1, "[$-ko-KR]yyyy-mm-dd(ddd) ") &amp; "오후 14:00"</f>
        <v>2021-07-03(토) 오후 14:00</v>
      </c>
      <c r="E15" s="269"/>
      <c r="F15" s="270"/>
      <c r="G15" s="268" t="str">
        <f>TEXT($G$1, "[$-ko-KR]yyyy-mm-dd(ddd) ") &amp; "오후 19:00"</f>
        <v>2021-07-03(토) 오후 19:00</v>
      </c>
      <c r="H15" s="269"/>
      <c r="I15" s="270"/>
      <c r="J15" s="268" t="str">
        <f>TEXT($G$1, "[$-ko-KR]yyyy-mm-dd(ddd) ") &amp; "오후 21:00"</f>
        <v>2021-07-03(토) 오후 21:00</v>
      </c>
      <c r="K15" s="269"/>
      <c r="L15" s="270"/>
      <c r="M15" s="268" t="str">
        <f>TEXT($G$1+1, "[$-ko-KR]yyyy-mm-dd(ddd) ") &amp; "오전 00:00"</f>
        <v>2021-07-04(일)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65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2021-07-03(토) 오전 00:00</v>
      </c>
      <c r="C42" s="296"/>
      <c r="D42" s="268" t="str">
        <f>TEXT($G$1, "[$-ko-KR]yyyy-mm-dd(ddd) ") &amp; "오후 14:00"</f>
        <v>2021-07-03(토) 오후 14:00</v>
      </c>
      <c r="E42" s="269"/>
      <c r="F42" s="270"/>
      <c r="G42" s="268" t="str">
        <f>TEXT($G$1, "[$-ko-KR]yyyy-mm-dd(ddd) ") &amp; "오후 19:00"</f>
        <v>2021-07-03(토) 오후 19:00</v>
      </c>
      <c r="H42" s="269"/>
      <c r="I42" s="270"/>
      <c r="J42" s="268" t="str">
        <f>TEXT($G$1, "[$-ko-KR]yyyy-mm-dd(ddd) ") &amp; "오후 21:00"</f>
        <v>2021-07-03(토) 오후 21:00</v>
      </c>
      <c r="K42" s="269"/>
      <c r="L42" s="270"/>
      <c r="M42" s="268" t="str">
        <f>TEXT($G$1+1, "[$-ko-KR]yyyy-mm-dd(ddd) ") &amp; "오전 00:00"</f>
        <v>2021-07-04(일)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54"/>
      <c r="R44" s="254"/>
      <c r="S44" s="254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54"/>
      <c r="R45" s="254"/>
      <c r="S45" s="254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44"/>
      <c r="R46" s="244"/>
      <c r="S46" s="244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44"/>
      <c r="R47" s="244"/>
      <c r="S47" s="244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44"/>
      <c r="R48" s="244"/>
      <c r="S48" s="244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44"/>
      <c r="R49" s="244"/>
      <c r="S49" s="244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44"/>
      <c r="R50" s="244"/>
      <c r="S50" s="244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44"/>
      <c r="R51" s="244"/>
      <c r="S51" s="244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45"/>
      <c r="R53" s="246"/>
      <c r="S53" s="247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48"/>
      <c r="R54" s="249"/>
      <c r="S54" s="250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51"/>
      <c r="R55" s="252"/>
      <c r="S55" s="253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44"/>
      <c r="R56" s="244"/>
      <c r="S56" s="244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54"/>
      <c r="R57" s="254"/>
      <c r="S57" s="254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54"/>
      <c r="R58" s="254"/>
      <c r="S58" s="254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44"/>
      <c r="R59" s="244"/>
      <c r="S59" s="244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44"/>
      <c r="R60" s="244"/>
      <c r="S60" s="244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44"/>
      <c r="R61" s="244"/>
      <c r="S61" s="244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33"/>
      <c r="R62" s="234"/>
      <c r="S62" s="235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65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2021-07-03(토) 오전 00:00</v>
      </c>
      <c r="C69" s="296"/>
      <c r="D69" s="268" t="str">
        <f>TEXT($G$1, "[$-ko-KR]yyyy-mm-dd(ddd) ") &amp; "오후 14:00"</f>
        <v>2021-07-03(토) 오후 14:00</v>
      </c>
      <c r="E69" s="269"/>
      <c r="F69" s="270"/>
      <c r="G69" s="268" t="str">
        <f>TEXT($G$1, "[$-ko-KR]yyyy-mm-dd(ddd) ") &amp; "오후 19:00"</f>
        <v>2021-07-03(토) 오후 19:00</v>
      </c>
      <c r="H69" s="269"/>
      <c r="I69" s="270"/>
      <c r="J69" s="268" t="str">
        <f>TEXT($G$1, "[$-ko-KR]yyyy-mm-dd(ddd) ") &amp; "오후 21:00"</f>
        <v>2021-07-03(토) 오후 21:00</v>
      </c>
      <c r="K69" s="269"/>
      <c r="L69" s="270"/>
      <c r="M69" s="268" t="str">
        <f>TEXT($G$1+1, "[$-ko-KR]yyyy-mm-dd(ddd) ") &amp; "오전 00:00"</f>
        <v>2021-07-04(일)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54"/>
      <c r="R71" s="254"/>
      <c r="S71" s="254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54"/>
      <c r="R72" s="254"/>
      <c r="S72" s="254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44"/>
      <c r="R73" s="244"/>
      <c r="S73" s="244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44"/>
      <c r="R74" s="244"/>
      <c r="S74" s="244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44"/>
      <c r="R75" s="244"/>
      <c r="S75" s="244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44"/>
      <c r="R76" s="244"/>
      <c r="S76" s="244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44"/>
      <c r="R77" s="244"/>
      <c r="S77" s="244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44"/>
      <c r="R78" s="244"/>
      <c r="S78" s="244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45"/>
      <c r="R80" s="246"/>
      <c r="S80" s="247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48"/>
      <c r="R81" s="249"/>
      <c r="S81" s="250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51"/>
      <c r="R82" s="252"/>
      <c r="S82" s="253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44"/>
      <c r="R83" s="244"/>
      <c r="S83" s="244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54"/>
      <c r="R84" s="254"/>
      <c r="S84" s="254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54"/>
      <c r="R85" s="254"/>
      <c r="S85" s="254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44"/>
      <c r="R86" s="244"/>
      <c r="S86" s="244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44"/>
      <c r="R87" s="244"/>
      <c r="S87" s="244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44"/>
      <c r="R88" s="244"/>
      <c r="S88" s="244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33"/>
      <c r="R89" s="234"/>
      <c r="S89" s="235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65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2021-07-03(토) 오전 00:00</v>
      </c>
      <c r="C96" s="296"/>
      <c r="D96" s="268" t="str">
        <f>TEXT($G$1, "[$-ko-KR]yyyy-mm-dd(ddd) ") &amp; "오후 14:00"</f>
        <v>2021-07-03(토) 오후 14:00</v>
      </c>
      <c r="E96" s="269"/>
      <c r="F96" s="270"/>
      <c r="G96" s="268" t="str">
        <f>TEXT($G$1, "[$-ko-KR]yyyy-mm-dd(ddd) ") &amp; "오후 19:00"</f>
        <v>2021-07-03(토) 오후 19:00</v>
      </c>
      <c r="H96" s="269"/>
      <c r="I96" s="270"/>
      <c r="J96" s="268" t="str">
        <f>TEXT($G$1, "[$-ko-KR]yyyy-mm-dd(ddd) ") &amp; "오후 21:00"</f>
        <v>2021-07-03(토) 오후 21:00</v>
      </c>
      <c r="K96" s="269"/>
      <c r="L96" s="270"/>
      <c r="M96" s="268" t="str">
        <f>TEXT($G$1+1, "[$-ko-KR]yyyy-mm-dd(ddd) ") &amp; "오전 00:00"</f>
        <v>2021-07-04(일)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54"/>
      <c r="R98" s="254"/>
      <c r="S98" s="254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54"/>
      <c r="R99" s="254"/>
      <c r="S99" s="254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44"/>
      <c r="R100" s="244"/>
      <c r="S100" s="244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44"/>
      <c r="R101" s="244"/>
      <c r="S101" s="244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44"/>
      <c r="R102" s="244"/>
      <c r="S102" s="244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44"/>
      <c r="R103" s="244"/>
      <c r="S103" s="244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44"/>
      <c r="R104" s="244"/>
      <c r="S104" s="244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44"/>
      <c r="R105" s="244"/>
      <c r="S105" s="244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45"/>
      <c r="R107" s="246"/>
      <c r="S107" s="247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48"/>
      <c r="R108" s="249"/>
      <c r="S108" s="250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51"/>
      <c r="R109" s="252"/>
      <c r="S109" s="253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44"/>
      <c r="R110" s="244"/>
      <c r="S110" s="244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54"/>
      <c r="R111" s="254"/>
      <c r="S111" s="254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54"/>
      <c r="R112" s="254"/>
      <c r="S112" s="254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44"/>
      <c r="R113" s="244"/>
      <c r="S113" s="244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44"/>
      <c r="R114" s="244"/>
      <c r="S114" s="244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44"/>
      <c r="R115" s="244"/>
      <c r="S115" s="244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33"/>
      <c r="R116" s="234"/>
      <c r="S116" s="235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65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2021-07-03(토) 오전 00:00</v>
      </c>
      <c r="C123" s="296"/>
      <c r="D123" s="268" t="str">
        <f>TEXT($G$1, "[$-ko-KR]yyyy-mm-dd(ddd) ") &amp; "오후 14:00"</f>
        <v>2021-07-03(토) 오후 14:00</v>
      </c>
      <c r="E123" s="269"/>
      <c r="F123" s="270"/>
      <c r="G123" s="268" t="str">
        <f>TEXT($G$1, "[$-ko-KR]yyyy-mm-dd(ddd) ") &amp; "오후 19:00"</f>
        <v>2021-07-03(토) 오후 19:00</v>
      </c>
      <c r="H123" s="269"/>
      <c r="I123" s="270"/>
      <c r="J123" s="268" t="str">
        <f>TEXT($G$1, "[$-ko-KR]yyyy-mm-dd(ddd) ") &amp; "오후 21:00"</f>
        <v>2021-07-03(토) 오후 21:00</v>
      </c>
      <c r="K123" s="269"/>
      <c r="L123" s="270"/>
      <c r="M123" s="268" t="str">
        <f>TEXT($G$1+1, "[$-ko-KR]yyyy-mm-dd(ddd) ") &amp; "오전 00:00"</f>
        <v>2021-07-04(일)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54"/>
      <c r="R125" s="254"/>
      <c r="S125" s="254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54"/>
      <c r="R126" s="254"/>
      <c r="S126" s="254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44"/>
      <c r="R127" s="244"/>
      <c r="S127" s="244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44"/>
      <c r="R128" s="244"/>
      <c r="S128" s="244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44"/>
      <c r="R129" s="244"/>
      <c r="S129" s="244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44"/>
      <c r="R130" s="244"/>
      <c r="S130" s="244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44"/>
      <c r="R131" s="244"/>
      <c r="S131" s="244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44"/>
      <c r="R132" s="244"/>
      <c r="S132" s="244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45"/>
      <c r="R134" s="246"/>
      <c r="S134" s="247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48"/>
      <c r="R135" s="249"/>
      <c r="S135" s="250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51"/>
      <c r="R136" s="252"/>
      <c r="S136" s="253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44"/>
      <c r="R137" s="244"/>
      <c r="S137" s="244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54"/>
      <c r="R138" s="254"/>
      <c r="S138" s="254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54"/>
      <c r="R139" s="254"/>
      <c r="S139" s="254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44"/>
      <c r="R140" s="244"/>
      <c r="S140" s="244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44"/>
      <c r="R141" s="244"/>
      <c r="S141" s="244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44"/>
      <c r="R142" s="244"/>
      <c r="S142" s="244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33"/>
      <c r="R143" s="234"/>
      <c r="S143" s="235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65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2021-07-03(토) 오전 00:00</v>
      </c>
      <c r="C150" s="296"/>
      <c r="D150" s="268" t="str">
        <f>TEXT($G$1, "[$-ko-KR]yyyy-mm-dd(ddd) ") &amp; "오후 14:00"</f>
        <v>2021-07-03(토) 오후 14:00</v>
      </c>
      <c r="E150" s="269"/>
      <c r="F150" s="270"/>
      <c r="G150" s="268" t="str">
        <f>TEXT($G$1, "[$-ko-KR]yyyy-mm-dd(ddd) ") &amp; "오후 19:00"</f>
        <v>2021-07-03(토) 오후 19:00</v>
      </c>
      <c r="H150" s="269"/>
      <c r="I150" s="270"/>
      <c r="J150" s="268" t="str">
        <f>TEXT($G$1, "[$-ko-KR]yyyy-mm-dd(ddd) ") &amp; "오후 21:00"</f>
        <v>2021-07-03(토) 오후 21:00</v>
      </c>
      <c r="K150" s="269"/>
      <c r="L150" s="270"/>
      <c r="M150" s="268" t="str">
        <f>TEXT($G$1+1, "[$-ko-KR]yyyy-mm-dd(ddd) ") &amp; "오전 00:00"</f>
        <v>2021-07-04(일)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54"/>
      <c r="R152" s="254"/>
      <c r="S152" s="254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54"/>
      <c r="R153" s="254"/>
      <c r="S153" s="254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44"/>
      <c r="R154" s="244"/>
      <c r="S154" s="244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44"/>
      <c r="R155" s="244"/>
      <c r="S155" s="244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44"/>
      <c r="R156" s="244"/>
      <c r="S156" s="244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44"/>
      <c r="R157" s="244"/>
      <c r="S157" s="244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44"/>
      <c r="R158" s="244"/>
      <c r="S158" s="244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44"/>
      <c r="R159" s="244"/>
      <c r="S159" s="244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45"/>
      <c r="R161" s="246"/>
      <c r="S161" s="247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48"/>
      <c r="R162" s="249"/>
      <c r="S162" s="250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51"/>
      <c r="R163" s="252"/>
      <c r="S163" s="253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44"/>
      <c r="R164" s="244"/>
      <c r="S164" s="244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54"/>
      <c r="R165" s="254"/>
      <c r="S165" s="254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54"/>
      <c r="R166" s="254"/>
      <c r="S166" s="254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44"/>
      <c r="R167" s="244"/>
      <c r="S167" s="244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44"/>
      <c r="R168" s="244"/>
      <c r="S168" s="244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44"/>
      <c r="R169" s="244"/>
      <c r="S169" s="244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33"/>
      <c r="R170" s="234"/>
      <c r="S170" s="235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65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2021-07-03(토) 오전 00:00</v>
      </c>
      <c r="C177" s="296"/>
      <c r="D177" s="268" t="str">
        <f>TEXT($G$1, "[$-ko-KR]yyyy-mm-dd(ddd) ") &amp; "오후 14:00"</f>
        <v>2021-07-03(토) 오후 14:00</v>
      </c>
      <c r="E177" s="269"/>
      <c r="F177" s="270"/>
      <c r="G177" s="268" t="str">
        <f>TEXT($G$1, "[$-ko-KR]yyyy-mm-dd(ddd) ") &amp; "오후 19:00"</f>
        <v>2021-07-03(토) 오후 19:00</v>
      </c>
      <c r="H177" s="269"/>
      <c r="I177" s="270"/>
      <c r="J177" s="268" t="str">
        <f>TEXT($G$1, "[$-ko-KR]yyyy-mm-dd(ddd) ") &amp; "오후 21:00"</f>
        <v>2021-07-03(토) 오후 21:00</v>
      </c>
      <c r="K177" s="269"/>
      <c r="L177" s="270"/>
      <c r="M177" s="268" t="str">
        <f>TEXT($G$1+1, "[$-ko-KR]yyyy-mm-dd(ddd) ") &amp; "오전 00:00"</f>
        <v>2021-07-04(일)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54"/>
      <c r="R179" s="254"/>
      <c r="S179" s="254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54"/>
      <c r="R180" s="254"/>
      <c r="S180" s="254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44"/>
      <c r="R181" s="244"/>
      <c r="S181" s="244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44"/>
      <c r="R182" s="244"/>
      <c r="S182" s="244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44"/>
      <c r="R183" s="244"/>
      <c r="S183" s="244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44"/>
      <c r="R184" s="244"/>
      <c r="S184" s="244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44"/>
      <c r="R185" s="244"/>
      <c r="S185" s="244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44"/>
      <c r="R186" s="244"/>
      <c r="S186" s="244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45"/>
      <c r="R188" s="246"/>
      <c r="S188" s="247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48"/>
      <c r="R189" s="249"/>
      <c r="S189" s="250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51"/>
      <c r="R190" s="252"/>
      <c r="S190" s="253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44"/>
      <c r="R191" s="244"/>
      <c r="S191" s="244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54"/>
      <c r="R192" s="254"/>
      <c r="S192" s="254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54"/>
      <c r="R193" s="254"/>
      <c r="S193" s="254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44"/>
      <c r="R194" s="244"/>
      <c r="S194" s="244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44"/>
      <c r="R195" s="244"/>
      <c r="S195" s="244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44"/>
      <c r="R196" s="244"/>
      <c r="S196" s="244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33"/>
      <c r="R197" s="234"/>
      <c r="S197" s="235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44381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331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69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2021-07-04(일) 오전 00:00</v>
      </c>
      <c r="C15" s="294"/>
      <c r="D15" s="268" t="str">
        <f>TEXT($G$1, "[$-ko-KR]yyyy-mm-dd(ddd) ") &amp; "오후 14:00"</f>
        <v>2021-07-04(일) 오후 14:00</v>
      </c>
      <c r="E15" s="269"/>
      <c r="F15" s="270"/>
      <c r="G15" s="268" t="str">
        <f>TEXT($G$1, "[$-ko-KR]yyyy-mm-dd(ddd) ") &amp; "오후 19:00"</f>
        <v>2021-07-04(일) 오후 19:00</v>
      </c>
      <c r="H15" s="269"/>
      <c r="I15" s="270"/>
      <c r="J15" s="268" t="str">
        <f>TEXT($G$1, "[$-ko-KR]yyyy-mm-dd(ddd) ") &amp; "오후 21:00"</f>
        <v>2021-07-04(일) 오후 21:00</v>
      </c>
      <c r="K15" s="269"/>
      <c r="L15" s="270"/>
      <c r="M15" s="268" t="str">
        <f>TEXT($G$1+1, "[$-ko-KR]yyyy-mm-dd(ddd) ") &amp; "오전 00:00"</f>
        <v>2021-07-05(월)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69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2021-07-04(일) 오전 00:00</v>
      </c>
      <c r="C42" s="296"/>
      <c r="D42" s="268" t="str">
        <f>TEXT($G$1, "[$-ko-KR]yyyy-mm-dd(ddd) ") &amp; "오후 14:00"</f>
        <v>2021-07-04(일) 오후 14:00</v>
      </c>
      <c r="E42" s="269"/>
      <c r="F42" s="270"/>
      <c r="G42" s="268" t="str">
        <f>TEXT($G$1, "[$-ko-KR]yyyy-mm-dd(ddd) ") &amp; "오후 19:00"</f>
        <v>2021-07-04(일) 오후 19:00</v>
      </c>
      <c r="H42" s="269"/>
      <c r="I42" s="270"/>
      <c r="J42" s="268" t="str">
        <f>TEXT($G$1, "[$-ko-KR]yyyy-mm-dd(ddd) ") &amp; "오후 21:00"</f>
        <v>2021-07-04(일) 오후 21:00</v>
      </c>
      <c r="K42" s="269"/>
      <c r="L42" s="270"/>
      <c r="M42" s="268" t="str">
        <f>TEXT($G$1+1, "[$-ko-KR]yyyy-mm-dd(ddd) ") &amp; "오전 00:00"</f>
        <v>2021-07-05(월)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54"/>
      <c r="R44" s="254"/>
      <c r="S44" s="254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54"/>
      <c r="R45" s="254"/>
      <c r="S45" s="254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44"/>
      <c r="R46" s="244"/>
      <c r="S46" s="244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44"/>
      <c r="R47" s="244"/>
      <c r="S47" s="244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44"/>
      <c r="R48" s="244"/>
      <c r="S48" s="244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44"/>
      <c r="R49" s="244"/>
      <c r="S49" s="244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44"/>
      <c r="R50" s="244"/>
      <c r="S50" s="244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44"/>
      <c r="R51" s="244"/>
      <c r="S51" s="244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45"/>
      <c r="R53" s="246"/>
      <c r="S53" s="247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48"/>
      <c r="R54" s="249"/>
      <c r="S54" s="250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51"/>
      <c r="R55" s="252"/>
      <c r="S55" s="253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44"/>
      <c r="R56" s="244"/>
      <c r="S56" s="244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54"/>
      <c r="R57" s="254"/>
      <c r="S57" s="254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54"/>
      <c r="R58" s="254"/>
      <c r="S58" s="254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44"/>
      <c r="R59" s="244"/>
      <c r="S59" s="244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44"/>
      <c r="R60" s="244"/>
      <c r="S60" s="244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44"/>
      <c r="R61" s="244"/>
      <c r="S61" s="244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33"/>
      <c r="R62" s="234"/>
      <c r="S62" s="235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69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2021-07-04(일) 오전 00:00</v>
      </c>
      <c r="C69" s="296"/>
      <c r="D69" s="268" t="str">
        <f>TEXT($G$1, "[$-ko-KR]yyyy-mm-dd(ddd) ") &amp; "오후 14:00"</f>
        <v>2021-07-04(일) 오후 14:00</v>
      </c>
      <c r="E69" s="269"/>
      <c r="F69" s="270"/>
      <c r="G69" s="268" t="str">
        <f>TEXT($G$1, "[$-ko-KR]yyyy-mm-dd(ddd) ") &amp; "오후 19:00"</f>
        <v>2021-07-04(일) 오후 19:00</v>
      </c>
      <c r="H69" s="269"/>
      <c r="I69" s="270"/>
      <c r="J69" s="268" t="str">
        <f>TEXT($G$1, "[$-ko-KR]yyyy-mm-dd(ddd) ") &amp; "오후 21:00"</f>
        <v>2021-07-04(일) 오후 21:00</v>
      </c>
      <c r="K69" s="269"/>
      <c r="L69" s="270"/>
      <c r="M69" s="268" t="str">
        <f>TEXT($G$1+1, "[$-ko-KR]yyyy-mm-dd(ddd) ") &amp; "오전 00:00"</f>
        <v>2021-07-05(월)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54"/>
      <c r="R71" s="254"/>
      <c r="S71" s="254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54"/>
      <c r="R72" s="254"/>
      <c r="S72" s="254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44"/>
      <c r="R73" s="244"/>
      <c r="S73" s="244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44"/>
      <c r="R74" s="244"/>
      <c r="S74" s="244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44"/>
      <c r="R75" s="244"/>
      <c r="S75" s="244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44"/>
      <c r="R76" s="244"/>
      <c r="S76" s="244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44"/>
      <c r="R77" s="244"/>
      <c r="S77" s="244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44"/>
      <c r="R78" s="244"/>
      <c r="S78" s="244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45"/>
      <c r="R80" s="246"/>
      <c r="S80" s="247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48"/>
      <c r="R81" s="249"/>
      <c r="S81" s="250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51"/>
      <c r="R82" s="252"/>
      <c r="S82" s="253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44"/>
      <c r="R83" s="244"/>
      <c r="S83" s="244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54"/>
      <c r="R84" s="254"/>
      <c r="S84" s="254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54"/>
      <c r="R85" s="254"/>
      <c r="S85" s="254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44"/>
      <c r="R86" s="244"/>
      <c r="S86" s="244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44"/>
      <c r="R87" s="244"/>
      <c r="S87" s="244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44"/>
      <c r="R88" s="244"/>
      <c r="S88" s="244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33"/>
      <c r="R89" s="234"/>
      <c r="S89" s="235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69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2021-07-04(일) 오전 00:00</v>
      </c>
      <c r="C96" s="296"/>
      <c r="D96" s="268" t="str">
        <f>TEXT($G$1, "[$-ko-KR]yyyy-mm-dd(ddd) ") &amp; "오후 14:00"</f>
        <v>2021-07-04(일) 오후 14:00</v>
      </c>
      <c r="E96" s="269"/>
      <c r="F96" s="270"/>
      <c r="G96" s="268" t="str">
        <f>TEXT($G$1, "[$-ko-KR]yyyy-mm-dd(ddd) ") &amp; "오후 19:00"</f>
        <v>2021-07-04(일) 오후 19:00</v>
      </c>
      <c r="H96" s="269"/>
      <c r="I96" s="270"/>
      <c r="J96" s="268" t="str">
        <f>TEXT($G$1, "[$-ko-KR]yyyy-mm-dd(ddd) ") &amp; "오후 21:00"</f>
        <v>2021-07-04(일) 오후 21:00</v>
      </c>
      <c r="K96" s="269"/>
      <c r="L96" s="270"/>
      <c r="M96" s="268" t="str">
        <f>TEXT($G$1+1, "[$-ko-KR]yyyy-mm-dd(ddd) ") &amp; "오전 00:00"</f>
        <v>2021-07-05(월)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54"/>
      <c r="R98" s="254"/>
      <c r="S98" s="254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54"/>
      <c r="R99" s="254"/>
      <c r="S99" s="254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44"/>
      <c r="R100" s="244"/>
      <c r="S100" s="244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44"/>
      <c r="R101" s="244"/>
      <c r="S101" s="244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44"/>
      <c r="R102" s="244"/>
      <c r="S102" s="244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44"/>
      <c r="R103" s="244"/>
      <c r="S103" s="244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44"/>
      <c r="R104" s="244"/>
      <c r="S104" s="244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44"/>
      <c r="R105" s="244"/>
      <c r="S105" s="244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45"/>
      <c r="R107" s="246"/>
      <c r="S107" s="247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48"/>
      <c r="R108" s="249"/>
      <c r="S108" s="250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51"/>
      <c r="R109" s="252"/>
      <c r="S109" s="253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44"/>
      <c r="R110" s="244"/>
      <c r="S110" s="244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54"/>
      <c r="R111" s="254"/>
      <c r="S111" s="254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54"/>
      <c r="R112" s="254"/>
      <c r="S112" s="254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44"/>
      <c r="R113" s="244"/>
      <c r="S113" s="244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44"/>
      <c r="R114" s="244"/>
      <c r="S114" s="244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44"/>
      <c r="R115" s="244"/>
      <c r="S115" s="244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33"/>
      <c r="R116" s="234"/>
      <c r="S116" s="235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69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2021-07-04(일) 오전 00:00</v>
      </c>
      <c r="C123" s="296"/>
      <c r="D123" s="268" t="str">
        <f>TEXT($G$1, "[$-ko-KR]yyyy-mm-dd(ddd) ") &amp; "오후 14:00"</f>
        <v>2021-07-04(일) 오후 14:00</v>
      </c>
      <c r="E123" s="269"/>
      <c r="F123" s="270"/>
      <c r="G123" s="268" t="str">
        <f>TEXT($G$1, "[$-ko-KR]yyyy-mm-dd(ddd) ") &amp; "오후 19:00"</f>
        <v>2021-07-04(일) 오후 19:00</v>
      </c>
      <c r="H123" s="269"/>
      <c r="I123" s="270"/>
      <c r="J123" s="268" t="str">
        <f>TEXT($G$1, "[$-ko-KR]yyyy-mm-dd(ddd) ") &amp; "오후 21:00"</f>
        <v>2021-07-04(일) 오후 21:00</v>
      </c>
      <c r="K123" s="269"/>
      <c r="L123" s="270"/>
      <c r="M123" s="268" t="str">
        <f>TEXT($G$1+1, "[$-ko-KR]yyyy-mm-dd(ddd) ") &amp; "오전 00:00"</f>
        <v>2021-07-05(월)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54"/>
      <c r="R125" s="254"/>
      <c r="S125" s="254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54"/>
      <c r="R126" s="254"/>
      <c r="S126" s="254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44"/>
      <c r="R127" s="244"/>
      <c r="S127" s="244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44"/>
      <c r="R128" s="244"/>
      <c r="S128" s="244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44"/>
      <c r="R129" s="244"/>
      <c r="S129" s="244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44"/>
      <c r="R130" s="244"/>
      <c r="S130" s="244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44"/>
      <c r="R131" s="244"/>
      <c r="S131" s="244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44"/>
      <c r="R132" s="244"/>
      <c r="S132" s="244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45"/>
      <c r="R134" s="246"/>
      <c r="S134" s="247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48"/>
      <c r="R135" s="249"/>
      <c r="S135" s="250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51"/>
      <c r="R136" s="252"/>
      <c r="S136" s="253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44"/>
      <c r="R137" s="244"/>
      <c r="S137" s="244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54"/>
      <c r="R138" s="254"/>
      <c r="S138" s="254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54"/>
      <c r="R139" s="254"/>
      <c r="S139" s="254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44"/>
      <c r="R140" s="244"/>
      <c r="S140" s="244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44"/>
      <c r="R141" s="244"/>
      <c r="S141" s="244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44"/>
      <c r="R142" s="244"/>
      <c r="S142" s="244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33"/>
      <c r="R143" s="234"/>
      <c r="S143" s="235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69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2021-07-04(일) 오전 00:00</v>
      </c>
      <c r="C150" s="296"/>
      <c r="D150" s="268" t="str">
        <f>TEXT($G$1, "[$-ko-KR]yyyy-mm-dd(ddd) ") &amp; "오후 14:00"</f>
        <v>2021-07-04(일) 오후 14:00</v>
      </c>
      <c r="E150" s="269"/>
      <c r="F150" s="270"/>
      <c r="G150" s="268" t="str">
        <f>TEXT($G$1, "[$-ko-KR]yyyy-mm-dd(ddd) ") &amp; "오후 19:00"</f>
        <v>2021-07-04(일) 오후 19:00</v>
      </c>
      <c r="H150" s="269"/>
      <c r="I150" s="270"/>
      <c r="J150" s="268" t="str">
        <f>TEXT($G$1, "[$-ko-KR]yyyy-mm-dd(ddd) ") &amp; "오후 21:00"</f>
        <v>2021-07-04(일) 오후 21:00</v>
      </c>
      <c r="K150" s="269"/>
      <c r="L150" s="270"/>
      <c r="M150" s="268" t="str">
        <f>TEXT($G$1+1, "[$-ko-KR]yyyy-mm-dd(ddd) ") &amp; "오전 00:00"</f>
        <v>2021-07-05(월)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54"/>
      <c r="R152" s="254"/>
      <c r="S152" s="254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54"/>
      <c r="R153" s="254"/>
      <c r="S153" s="254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44"/>
      <c r="R154" s="244"/>
      <c r="S154" s="244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44"/>
      <c r="R155" s="244"/>
      <c r="S155" s="244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44"/>
      <c r="R156" s="244"/>
      <c r="S156" s="244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44"/>
      <c r="R157" s="244"/>
      <c r="S157" s="244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44"/>
      <c r="R158" s="244"/>
      <c r="S158" s="244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44"/>
      <c r="R159" s="244"/>
      <c r="S159" s="244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45"/>
      <c r="R161" s="246"/>
      <c r="S161" s="247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48"/>
      <c r="R162" s="249"/>
      <c r="S162" s="250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51"/>
      <c r="R163" s="252"/>
      <c r="S163" s="253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44"/>
      <c r="R164" s="244"/>
      <c r="S164" s="244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54"/>
      <c r="R165" s="254"/>
      <c r="S165" s="254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54"/>
      <c r="R166" s="254"/>
      <c r="S166" s="254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44"/>
      <c r="R167" s="244"/>
      <c r="S167" s="244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44"/>
      <c r="R168" s="244"/>
      <c r="S168" s="244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44"/>
      <c r="R169" s="244"/>
      <c r="S169" s="244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33"/>
      <c r="R170" s="234"/>
      <c r="S170" s="235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69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2021-07-04(일) 오전 00:00</v>
      </c>
      <c r="C177" s="296"/>
      <c r="D177" s="268" t="str">
        <f>TEXT($G$1, "[$-ko-KR]yyyy-mm-dd(ddd) ") &amp; "오후 14:00"</f>
        <v>2021-07-04(일) 오후 14:00</v>
      </c>
      <c r="E177" s="269"/>
      <c r="F177" s="270"/>
      <c r="G177" s="268" t="str">
        <f>TEXT($G$1, "[$-ko-KR]yyyy-mm-dd(ddd) ") &amp; "오후 19:00"</f>
        <v>2021-07-04(일) 오후 19:00</v>
      </c>
      <c r="H177" s="269"/>
      <c r="I177" s="270"/>
      <c r="J177" s="268" t="str">
        <f>TEXT($G$1, "[$-ko-KR]yyyy-mm-dd(ddd) ") &amp; "오후 21:00"</f>
        <v>2021-07-04(일) 오후 21:00</v>
      </c>
      <c r="K177" s="269"/>
      <c r="L177" s="270"/>
      <c r="M177" s="268" t="str">
        <f>TEXT($G$1+1, "[$-ko-KR]yyyy-mm-dd(ddd) ") &amp; "오전 00:00"</f>
        <v>2021-07-05(월)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54"/>
      <c r="R179" s="254"/>
      <c r="S179" s="254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54"/>
      <c r="R180" s="254"/>
      <c r="S180" s="254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44"/>
      <c r="R181" s="244"/>
      <c r="S181" s="244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44"/>
      <c r="R182" s="244"/>
      <c r="S182" s="244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44"/>
      <c r="R183" s="244"/>
      <c r="S183" s="244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44"/>
      <c r="R184" s="244"/>
      <c r="S184" s="244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44"/>
      <c r="R185" s="244"/>
      <c r="S185" s="244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44"/>
      <c r="R186" s="244"/>
      <c r="S186" s="244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45"/>
      <c r="R188" s="246"/>
      <c r="S188" s="247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48"/>
      <c r="R189" s="249"/>
      <c r="S189" s="250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51"/>
      <c r="R190" s="252"/>
      <c r="S190" s="253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44"/>
      <c r="R191" s="244"/>
      <c r="S191" s="244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54"/>
      <c r="R192" s="254"/>
      <c r="S192" s="254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54"/>
      <c r="R193" s="254"/>
      <c r="S193" s="254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44"/>
      <c r="R194" s="244"/>
      <c r="S194" s="244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44"/>
      <c r="R195" s="244"/>
      <c r="S195" s="244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44"/>
      <c r="R196" s="244"/>
      <c r="S196" s="244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33"/>
      <c r="R197" s="234"/>
      <c r="S197" s="235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44382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73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2021-07-05(월) 오전 00:00</v>
      </c>
      <c r="C15" s="294"/>
      <c r="D15" s="268" t="str">
        <f>TEXT($G$1, "[$-ko-KR]yyyy-mm-dd(ddd) ") &amp; "오후 14:00"</f>
        <v>2021-07-05(월) 오후 14:00</v>
      </c>
      <c r="E15" s="269"/>
      <c r="F15" s="270"/>
      <c r="G15" s="268" t="str">
        <f>TEXT($G$1, "[$-ko-KR]yyyy-mm-dd(ddd) ") &amp; "오후 19:00"</f>
        <v>2021-07-05(월) 오후 19:00</v>
      </c>
      <c r="H15" s="269"/>
      <c r="I15" s="270"/>
      <c r="J15" s="268" t="str">
        <f>TEXT($G$1, "[$-ko-KR]yyyy-mm-dd(ddd) ") &amp; "오후 21:00"</f>
        <v>2021-07-05(월) 오후 21:00</v>
      </c>
      <c r="K15" s="269"/>
      <c r="L15" s="270"/>
      <c r="M15" s="268" t="str">
        <f>TEXT($G$1+1, "[$-ko-KR]yyyy-mm-dd(ddd) ") &amp; "오전 00:00"</f>
        <v>2021-07-06(화)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73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2021-07-05(월) 오전 00:00</v>
      </c>
      <c r="C42" s="296"/>
      <c r="D42" s="268" t="str">
        <f>TEXT($G$1, "[$-ko-KR]yyyy-mm-dd(ddd) ") &amp; "오후 14:00"</f>
        <v>2021-07-05(월) 오후 14:00</v>
      </c>
      <c r="E42" s="269"/>
      <c r="F42" s="270"/>
      <c r="G42" s="268" t="str">
        <f>TEXT($G$1, "[$-ko-KR]yyyy-mm-dd(ddd) ") &amp; "오후 19:00"</f>
        <v>2021-07-05(월) 오후 19:00</v>
      </c>
      <c r="H42" s="269"/>
      <c r="I42" s="270"/>
      <c r="J42" s="268" t="str">
        <f>TEXT($G$1, "[$-ko-KR]yyyy-mm-dd(ddd) ") &amp; "오후 21:00"</f>
        <v>2021-07-05(월) 오후 21:00</v>
      </c>
      <c r="K42" s="269"/>
      <c r="L42" s="270"/>
      <c r="M42" s="268" t="str">
        <f>TEXT($G$1+1, "[$-ko-KR]yyyy-mm-dd(ddd) ") &amp; "오전 00:00"</f>
        <v>2021-07-06(화)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54"/>
      <c r="R44" s="254"/>
      <c r="S44" s="254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54"/>
      <c r="R45" s="254"/>
      <c r="S45" s="254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44"/>
      <c r="R46" s="244"/>
      <c r="S46" s="244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44"/>
      <c r="R47" s="244"/>
      <c r="S47" s="244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44"/>
      <c r="R48" s="244"/>
      <c r="S48" s="244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44"/>
      <c r="R49" s="244"/>
      <c r="S49" s="244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44"/>
      <c r="R50" s="244"/>
      <c r="S50" s="244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44"/>
      <c r="R51" s="244"/>
      <c r="S51" s="244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45"/>
      <c r="R53" s="246"/>
      <c r="S53" s="247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48"/>
      <c r="R54" s="249"/>
      <c r="S54" s="250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51"/>
      <c r="R55" s="252"/>
      <c r="S55" s="253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44"/>
      <c r="R56" s="244"/>
      <c r="S56" s="244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54"/>
      <c r="R57" s="254"/>
      <c r="S57" s="254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54"/>
      <c r="R58" s="254"/>
      <c r="S58" s="254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44"/>
      <c r="R59" s="244"/>
      <c r="S59" s="244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44"/>
      <c r="R60" s="244"/>
      <c r="S60" s="244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44"/>
      <c r="R61" s="244"/>
      <c r="S61" s="244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33"/>
      <c r="R62" s="234"/>
      <c r="S62" s="235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73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2021-07-05(월) 오전 00:00</v>
      </c>
      <c r="C69" s="296"/>
      <c r="D69" s="268" t="str">
        <f>TEXT($G$1, "[$-ko-KR]yyyy-mm-dd(ddd) ") &amp; "오후 14:00"</f>
        <v>2021-07-05(월) 오후 14:00</v>
      </c>
      <c r="E69" s="269"/>
      <c r="F69" s="270"/>
      <c r="G69" s="268" t="str">
        <f>TEXT($G$1, "[$-ko-KR]yyyy-mm-dd(ddd) ") &amp; "오후 19:00"</f>
        <v>2021-07-05(월) 오후 19:00</v>
      </c>
      <c r="H69" s="269"/>
      <c r="I69" s="270"/>
      <c r="J69" s="268" t="str">
        <f>TEXT($G$1, "[$-ko-KR]yyyy-mm-dd(ddd) ") &amp; "오후 21:00"</f>
        <v>2021-07-05(월) 오후 21:00</v>
      </c>
      <c r="K69" s="269"/>
      <c r="L69" s="270"/>
      <c r="M69" s="268" t="str">
        <f>TEXT($G$1+1, "[$-ko-KR]yyyy-mm-dd(ddd) ") &amp; "오전 00:00"</f>
        <v>2021-07-06(화)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54"/>
      <c r="R71" s="254"/>
      <c r="S71" s="254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54"/>
      <c r="R72" s="254"/>
      <c r="S72" s="254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44"/>
      <c r="R73" s="244"/>
      <c r="S73" s="244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44"/>
      <c r="R74" s="244"/>
      <c r="S74" s="244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44"/>
      <c r="R75" s="244"/>
      <c r="S75" s="244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44"/>
      <c r="R76" s="244"/>
      <c r="S76" s="244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44"/>
      <c r="R77" s="244"/>
      <c r="S77" s="244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44"/>
      <c r="R78" s="244"/>
      <c r="S78" s="244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45"/>
      <c r="R80" s="246"/>
      <c r="S80" s="247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48"/>
      <c r="R81" s="249"/>
      <c r="S81" s="250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51"/>
      <c r="R82" s="252"/>
      <c r="S82" s="253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44"/>
      <c r="R83" s="244"/>
      <c r="S83" s="244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54"/>
      <c r="R84" s="254"/>
      <c r="S84" s="254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54"/>
      <c r="R85" s="254"/>
      <c r="S85" s="254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44"/>
      <c r="R86" s="244"/>
      <c r="S86" s="244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44"/>
      <c r="R87" s="244"/>
      <c r="S87" s="244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44"/>
      <c r="R88" s="244"/>
      <c r="S88" s="244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33"/>
      <c r="R89" s="234"/>
      <c r="S89" s="235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73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2021-07-05(월) 오전 00:00</v>
      </c>
      <c r="C96" s="296"/>
      <c r="D96" s="268" t="str">
        <f>TEXT($G$1, "[$-ko-KR]yyyy-mm-dd(ddd) ") &amp; "오후 14:00"</f>
        <v>2021-07-05(월) 오후 14:00</v>
      </c>
      <c r="E96" s="269"/>
      <c r="F96" s="270"/>
      <c r="G96" s="268" t="str">
        <f>TEXT($G$1, "[$-ko-KR]yyyy-mm-dd(ddd) ") &amp; "오후 19:00"</f>
        <v>2021-07-05(월) 오후 19:00</v>
      </c>
      <c r="H96" s="269"/>
      <c r="I96" s="270"/>
      <c r="J96" s="268" t="str">
        <f>TEXT($G$1, "[$-ko-KR]yyyy-mm-dd(ddd) ") &amp; "오후 21:00"</f>
        <v>2021-07-05(월) 오후 21:00</v>
      </c>
      <c r="K96" s="269"/>
      <c r="L96" s="270"/>
      <c r="M96" s="268" t="str">
        <f>TEXT($G$1+1, "[$-ko-KR]yyyy-mm-dd(ddd) ") &amp; "오전 00:00"</f>
        <v>2021-07-06(화)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54"/>
      <c r="R98" s="254"/>
      <c r="S98" s="254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54"/>
      <c r="R99" s="254"/>
      <c r="S99" s="254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44"/>
      <c r="R100" s="244"/>
      <c r="S100" s="244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44"/>
      <c r="R101" s="244"/>
      <c r="S101" s="244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44"/>
      <c r="R102" s="244"/>
      <c r="S102" s="244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44"/>
      <c r="R103" s="244"/>
      <c r="S103" s="244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44"/>
      <c r="R104" s="244"/>
      <c r="S104" s="244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44"/>
      <c r="R105" s="244"/>
      <c r="S105" s="244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45"/>
      <c r="R107" s="246"/>
      <c r="S107" s="247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48"/>
      <c r="R108" s="249"/>
      <c r="S108" s="250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51"/>
      <c r="R109" s="252"/>
      <c r="S109" s="253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44"/>
      <c r="R110" s="244"/>
      <c r="S110" s="244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54"/>
      <c r="R111" s="254"/>
      <c r="S111" s="254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54"/>
      <c r="R112" s="254"/>
      <c r="S112" s="254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44"/>
      <c r="R113" s="244"/>
      <c r="S113" s="244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44"/>
      <c r="R114" s="244"/>
      <c r="S114" s="244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44"/>
      <c r="R115" s="244"/>
      <c r="S115" s="244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33"/>
      <c r="R116" s="234"/>
      <c r="S116" s="235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73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2021-07-05(월) 오전 00:00</v>
      </c>
      <c r="C123" s="296"/>
      <c r="D123" s="268" t="str">
        <f>TEXT($G$1, "[$-ko-KR]yyyy-mm-dd(ddd) ") &amp; "오후 14:00"</f>
        <v>2021-07-05(월) 오후 14:00</v>
      </c>
      <c r="E123" s="269"/>
      <c r="F123" s="270"/>
      <c r="G123" s="268" t="str">
        <f>TEXT($G$1, "[$-ko-KR]yyyy-mm-dd(ddd) ") &amp; "오후 19:00"</f>
        <v>2021-07-05(월) 오후 19:00</v>
      </c>
      <c r="H123" s="269"/>
      <c r="I123" s="270"/>
      <c r="J123" s="268" t="str">
        <f>TEXT($G$1, "[$-ko-KR]yyyy-mm-dd(ddd) ") &amp; "오후 21:00"</f>
        <v>2021-07-05(월) 오후 21:00</v>
      </c>
      <c r="K123" s="269"/>
      <c r="L123" s="270"/>
      <c r="M123" s="268" t="str">
        <f>TEXT($G$1+1, "[$-ko-KR]yyyy-mm-dd(ddd) ") &amp; "오전 00:00"</f>
        <v>2021-07-06(화)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54"/>
      <c r="R125" s="254"/>
      <c r="S125" s="254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54"/>
      <c r="R126" s="254"/>
      <c r="S126" s="254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44"/>
      <c r="R127" s="244"/>
      <c r="S127" s="244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44"/>
      <c r="R128" s="244"/>
      <c r="S128" s="244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44"/>
      <c r="R129" s="244"/>
      <c r="S129" s="244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44"/>
      <c r="R130" s="244"/>
      <c r="S130" s="244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44"/>
      <c r="R131" s="244"/>
      <c r="S131" s="244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44"/>
      <c r="R132" s="244"/>
      <c r="S132" s="244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45"/>
      <c r="R134" s="246"/>
      <c r="S134" s="247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48"/>
      <c r="R135" s="249"/>
      <c r="S135" s="250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51"/>
      <c r="R136" s="252"/>
      <c r="S136" s="253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44"/>
      <c r="R137" s="244"/>
      <c r="S137" s="244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54"/>
      <c r="R138" s="254"/>
      <c r="S138" s="254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54"/>
      <c r="R139" s="254"/>
      <c r="S139" s="254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44"/>
      <c r="R140" s="244"/>
      <c r="S140" s="244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44"/>
      <c r="R141" s="244"/>
      <c r="S141" s="244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44"/>
      <c r="R142" s="244"/>
      <c r="S142" s="244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33"/>
      <c r="R143" s="234"/>
      <c r="S143" s="235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73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2021-07-05(월) 오전 00:00</v>
      </c>
      <c r="C150" s="296"/>
      <c r="D150" s="268" t="str">
        <f>TEXT($G$1, "[$-ko-KR]yyyy-mm-dd(ddd) ") &amp; "오후 14:00"</f>
        <v>2021-07-05(월) 오후 14:00</v>
      </c>
      <c r="E150" s="269"/>
      <c r="F150" s="270"/>
      <c r="G150" s="268" t="str">
        <f>TEXT($G$1, "[$-ko-KR]yyyy-mm-dd(ddd) ") &amp; "오후 19:00"</f>
        <v>2021-07-05(월) 오후 19:00</v>
      </c>
      <c r="H150" s="269"/>
      <c r="I150" s="270"/>
      <c r="J150" s="268" t="str">
        <f>TEXT($G$1, "[$-ko-KR]yyyy-mm-dd(ddd) ") &amp; "오후 21:00"</f>
        <v>2021-07-05(월) 오후 21:00</v>
      </c>
      <c r="K150" s="269"/>
      <c r="L150" s="270"/>
      <c r="M150" s="268" t="str">
        <f>TEXT($G$1+1, "[$-ko-KR]yyyy-mm-dd(ddd) ") &amp; "오전 00:00"</f>
        <v>2021-07-06(화)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54"/>
      <c r="R152" s="254"/>
      <c r="S152" s="254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54"/>
      <c r="R153" s="254"/>
      <c r="S153" s="254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44"/>
      <c r="R154" s="244"/>
      <c r="S154" s="244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44"/>
      <c r="R155" s="244"/>
      <c r="S155" s="244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44"/>
      <c r="R156" s="244"/>
      <c r="S156" s="244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44"/>
      <c r="R157" s="244"/>
      <c r="S157" s="244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44"/>
      <c r="R158" s="244"/>
      <c r="S158" s="244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44"/>
      <c r="R159" s="244"/>
      <c r="S159" s="244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45"/>
      <c r="R161" s="246"/>
      <c r="S161" s="247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48"/>
      <c r="R162" s="249"/>
      <c r="S162" s="250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51"/>
      <c r="R163" s="252"/>
      <c r="S163" s="253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44"/>
      <c r="R164" s="244"/>
      <c r="S164" s="244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54"/>
      <c r="R165" s="254"/>
      <c r="S165" s="254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54"/>
      <c r="R166" s="254"/>
      <c r="S166" s="254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44"/>
      <c r="R167" s="244"/>
      <c r="S167" s="244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44"/>
      <c r="R168" s="244"/>
      <c r="S168" s="244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44"/>
      <c r="R169" s="244"/>
      <c r="S169" s="244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33"/>
      <c r="R170" s="234"/>
      <c r="S170" s="235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73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2021-07-05(월) 오전 00:00</v>
      </c>
      <c r="C177" s="296"/>
      <c r="D177" s="268" t="str">
        <f>TEXT($G$1, "[$-ko-KR]yyyy-mm-dd(ddd) ") &amp; "오후 14:00"</f>
        <v>2021-07-05(월) 오후 14:00</v>
      </c>
      <c r="E177" s="269"/>
      <c r="F177" s="270"/>
      <c r="G177" s="268" t="str">
        <f>TEXT($G$1, "[$-ko-KR]yyyy-mm-dd(ddd) ") &amp; "오후 19:00"</f>
        <v>2021-07-05(월) 오후 19:00</v>
      </c>
      <c r="H177" s="269"/>
      <c r="I177" s="270"/>
      <c r="J177" s="268" t="str">
        <f>TEXT($G$1, "[$-ko-KR]yyyy-mm-dd(ddd) ") &amp; "오후 21:00"</f>
        <v>2021-07-05(월) 오후 21:00</v>
      </c>
      <c r="K177" s="269"/>
      <c r="L177" s="270"/>
      <c r="M177" s="268" t="str">
        <f>TEXT($G$1+1, "[$-ko-KR]yyyy-mm-dd(ddd) ") &amp; "오전 00:00"</f>
        <v>2021-07-06(화)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54"/>
      <c r="R179" s="254"/>
      <c r="S179" s="254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54"/>
      <c r="R180" s="254"/>
      <c r="S180" s="254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44"/>
      <c r="R181" s="244"/>
      <c r="S181" s="244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44"/>
      <c r="R182" s="244"/>
      <c r="S182" s="244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44"/>
      <c r="R183" s="244"/>
      <c r="S183" s="244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44"/>
      <c r="R184" s="244"/>
      <c r="S184" s="244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44"/>
      <c r="R185" s="244"/>
      <c r="S185" s="244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44"/>
      <c r="R186" s="244"/>
      <c r="S186" s="244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45"/>
      <c r="R188" s="246"/>
      <c r="S188" s="247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48"/>
      <c r="R189" s="249"/>
      <c r="S189" s="250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51"/>
      <c r="R190" s="252"/>
      <c r="S190" s="253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44"/>
      <c r="R191" s="244"/>
      <c r="S191" s="244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54"/>
      <c r="R192" s="254"/>
      <c r="S192" s="254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54"/>
      <c r="R193" s="254"/>
      <c r="S193" s="254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44"/>
      <c r="R194" s="244"/>
      <c r="S194" s="244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44"/>
      <c r="R195" s="244"/>
      <c r="S195" s="244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44"/>
      <c r="R196" s="244"/>
      <c r="S196" s="244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33"/>
      <c r="R197" s="234"/>
      <c r="S197" s="235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44383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77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2021-07-06(화) 오전 00:00</v>
      </c>
      <c r="C15" s="294"/>
      <c r="D15" s="268" t="str">
        <f>TEXT($G$1, "[$-ko-KR]yyyy-mm-dd(ddd) ") &amp; "오후 14:00"</f>
        <v>2021-07-06(화) 오후 14:00</v>
      </c>
      <c r="E15" s="269"/>
      <c r="F15" s="270"/>
      <c r="G15" s="268" t="str">
        <f>TEXT($G$1, "[$-ko-KR]yyyy-mm-dd(ddd) ") &amp; "오후 19:00"</f>
        <v>2021-07-06(화) 오후 19:00</v>
      </c>
      <c r="H15" s="269"/>
      <c r="I15" s="270"/>
      <c r="J15" s="268" t="str">
        <f>TEXT($G$1, "[$-ko-KR]yyyy-mm-dd(ddd) ") &amp; "오후 21:00"</f>
        <v>2021-07-06(화) 오후 21:00</v>
      </c>
      <c r="K15" s="269"/>
      <c r="L15" s="270"/>
      <c r="M15" s="268" t="str">
        <f>TEXT($G$1+1, "[$-ko-KR]yyyy-mm-dd(ddd) ") &amp; "오전 00:00"</f>
        <v>2021-07-07(수)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77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2021-07-06(화) 오전 00:00</v>
      </c>
      <c r="C42" s="296"/>
      <c r="D42" s="268" t="str">
        <f>TEXT($G$1, "[$-ko-KR]yyyy-mm-dd(ddd) ") &amp; "오후 14:00"</f>
        <v>2021-07-06(화) 오후 14:00</v>
      </c>
      <c r="E42" s="269"/>
      <c r="F42" s="270"/>
      <c r="G42" s="268" t="str">
        <f>TEXT($G$1, "[$-ko-KR]yyyy-mm-dd(ddd) ") &amp; "오후 19:00"</f>
        <v>2021-07-06(화) 오후 19:00</v>
      </c>
      <c r="H42" s="269"/>
      <c r="I42" s="270"/>
      <c r="J42" s="268" t="str">
        <f>TEXT($G$1, "[$-ko-KR]yyyy-mm-dd(ddd) ") &amp; "오후 21:00"</f>
        <v>2021-07-06(화) 오후 21:00</v>
      </c>
      <c r="K42" s="269"/>
      <c r="L42" s="270"/>
      <c r="M42" s="268" t="str">
        <f>TEXT($G$1+1, "[$-ko-KR]yyyy-mm-dd(ddd) ") &amp; "오전 00:00"</f>
        <v>2021-07-07(수)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54"/>
      <c r="R44" s="254"/>
      <c r="S44" s="254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54"/>
      <c r="R45" s="254"/>
      <c r="S45" s="254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44"/>
      <c r="R46" s="244"/>
      <c r="S46" s="244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44"/>
      <c r="R47" s="244"/>
      <c r="S47" s="244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44"/>
      <c r="R48" s="244"/>
      <c r="S48" s="244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44"/>
      <c r="R49" s="244"/>
      <c r="S49" s="244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44"/>
      <c r="R50" s="244"/>
      <c r="S50" s="244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44"/>
      <c r="R51" s="244"/>
      <c r="S51" s="244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45"/>
      <c r="R53" s="246"/>
      <c r="S53" s="247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48"/>
      <c r="R54" s="249"/>
      <c r="S54" s="250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51"/>
      <c r="R55" s="252"/>
      <c r="S55" s="253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44"/>
      <c r="R56" s="244"/>
      <c r="S56" s="244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54"/>
      <c r="R57" s="254"/>
      <c r="S57" s="254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54"/>
      <c r="R58" s="254"/>
      <c r="S58" s="254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44"/>
      <c r="R59" s="244"/>
      <c r="S59" s="244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44"/>
      <c r="R60" s="244"/>
      <c r="S60" s="244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44"/>
      <c r="R61" s="244"/>
      <c r="S61" s="244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33"/>
      <c r="R62" s="234"/>
      <c r="S62" s="235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77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2021-07-06(화) 오전 00:00</v>
      </c>
      <c r="C69" s="296"/>
      <c r="D69" s="268" t="str">
        <f>TEXT($G$1, "[$-ko-KR]yyyy-mm-dd(ddd) ") &amp; "오후 14:00"</f>
        <v>2021-07-06(화) 오후 14:00</v>
      </c>
      <c r="E69" s="269"/>
      <c r="F69" s="270"/>
      <c r="G69" s="268" t="str">
        <f>TEXT($G$1, "[$-ko-KR]yyyy-mm-dd(ddd) ") &amp; "오후 19:00"</f>
        <v>2021-07-06(화) 오후 19:00</v>
      </c>
      <c r="H69" s="269"/>
      <c r="I69" s="270"/>
      <c r="J69" s="268" t="str">
        <f>TEXT($G$1, "[$-ko-KR]yyyy-mm-dd(ddd) ") &amp; "오후 21:00"</f>
        <v>2021-07-06(화) 오후 21:00</v>
      </c>
      <c r="K69" s="269"/>
      <c r="L69" s="270"/>
      <c r="M69" s="268" t="str">
        <f>TEXT($G$1+1, "[$-ko-KR]yyyy-mm-dd(ddd) ") &amp; "오전 00:00"</f>
        <v>2021-07-07(수)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54"/>
      <c r="R71" s="254"/>
      <c r="S71" s="254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54"/>
      <c r="R72" s="254"/>
      <c r="S72" s="254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44"/>
      <c r="R73" s="244"/>
      <c r="S73" s="244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44"/>
      <c r="R74" s="244"/>
      <c r="S74" s="244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44"/>
      <c r="R75" s="244"/>
      <c r="S75" s="244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44"/>
      <c r="R76" s="244"/>
      <c r="S76" s="244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44"/>
      <c r="R77" s="244"/>
      <c r="S77" s="244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44"/>
      <c r="R78" s="244"/>
      <c r="S78" s="244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45"/>
      <c r="R80" s="246"/>
      <c r="S80" s="247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48"/>
      <c r="R81" s="249"/>
      <c r="S81" s="250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51"/>
      <c r="R82" s="252"/>
      <c r="S82" s="253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44"/>
      <c r="R83" s="244"/>
      <c r="S83" s="244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54"/>
      <c r="R84" s="254"/>
      <c r="S84" s="254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54"/>
      <c r="R85" s="254"/>
      <c r="S85" s="254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44"/>
      <c r="R86" s="244"/>
      <c r="S86" s="244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44"/>
      <c r="R87" s="244"/>
      <c r="S87" s="244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44"/>
      <c r="R88" s="244"/>
      <c r="S88" s="244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33"/>
      <c r="R89" s="234"/>
      <c r="S89" s="235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77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2021-07-06(화) 오전 00:00</v>
      </c>
      <c r="C96" s="296"/>
      <c r="D96" s="268" t="str">
        <f>TEXT($G$1, "[$-ko-KR]yyyy-mm-dd(ddd) ") &amp; "오후 14:00"</f>
        <v>2021-07-06(화) 오후 14:00</v>
      </c>
      <c r="E96" s="269"/>
      <c r="F96" s="270"/>
      <c r="G96" s="268" t="str">
        <f>TEXT($G$1, "[$-ko-KR]yyyy-mm-dd(ddd) ") &amp; "오후 19:00"</f>
        <v>2021-07-06(화) 오후 19:00</v>
      </c>
      <c r="H96" s="269"/>
      <c r="I96" s="270"/>
      <c r="J96" s="268" t="str">
        <f>TEXT($G$1, "[$-ko-KR]yyyy-mm-dd(ddd) ") &amp; "오후 21:00"</f>
        <v>2021-07-06(화) 오후 21:00</v>
      </c>
      <c r="K96" s="269"/>
      <c r="L96" s="270"/>
      <c r="M96" s="268" t="str">
        <f>TEXT($G$1+1, "[$-ko-KR]yyyy-mm-dd(ddd) ") &amp; "오전 00:00"</f>
        <v>2021-07-07(수)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54"/>
      <c r="R98" s="254"/>
      <c r="S98" s="254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54"/>
      <c r="R99" s="254"/>
      <c r="S99" s="254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44"/>
      <c r="R100" s="244"/>
      <c r="S100" s="244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44"/>
      <c r="R101" s="244"/>
      <c r="S101" s="244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44"/>
      <c r="R102" s="244"/>
      <c r="S102" s="244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44"/>
      <c r="R103" s="244"/>
      <c r="S103" s="244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44"/>
      <c r="R104" s="244"/>
      <c r="S104" s="244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44"/>
      <c r="R105" s="244"/>
      <c r="S105" s="244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45"/>
      <c r="R107" s="246"/>
      <c r="S107" s="247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48"/>
      <c r="R108" s="249"/>
      <c r="S108" s="250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51"/>
      <c r="R109" s="252"/>
      <c r="S109" s="253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44"/>
      <c r="R110" s="244"/>
      <c r="S110" s="244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54"/>
      <c r="R111" s="254"/>
      <c r="S111" s="254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54"/>
      <c r="R112" s="254"/>
      <c r="S112" s="254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44"/>
      <c r="R113" s="244"/>
      <c r="S113" s="244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44"/>
      <c r="R114" s="244"/>
      <c r="S114" s="244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44"/>
      <c r="R115" s="244"/>
      <c r="S115" s="244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33"/>
      <c r="R116" s="234"/>
      <c r="S116" s="235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77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2021-07-06(화) 오전 00:00</v>
      </c>
      <c r="C123" s="296"/>
      <c r="D123" s="268" t="str">
        <f>TEXT($G$1, "[$-ko-KR]yyyy-mm-dd(ddd) ") &amp; "오후 14:00"</f>
        <v>2021-07-06(화) 오후 14:00</v>
      </c>
      <c r="E123" s="269"/>
      <c r="F123" s="270"/>
      <c r="G123" s="268" t="str">
        <f>TEXT($G$1, "[$-ko-KR]yyyy-mm-dd(ddd) ") &amp; "오후 19:00"</f>
        <v>2021-07-06(화) 오후 19:00</v>
      </c>
      <c r="H123" s="269"/>
      <c r="I123" s="270"/>
      <c r="J123" s="268" t="str">
        <f>TEXT($G$1, "[$-ko-KR]yyyy-mm-dd(ddd) ") &amp; "오후 21:00"</f>
        <v>2021-07-06(화) 오후 21:00</v>
      </c>
      <c r="K123" s="269"/>
      <c r="L123" s="270"/>
      <c r="M123" s="268" t="str">
        <f>TEXT($G$1+1, "[$-ko-KR]yyyy-mm-dd(ddd) ") &amp; "오전 00:00"</f>
        <v>2021-07-07(수)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54"/>
      <c r="R125" s="254"/>
      <c r="S125" s="254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54"/>
      <c r="R126" s="254"/>
      <c r="S126" s="254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44"/>
      <c r="R127" s="244"/>
      <c r="S127" s="244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44"/>
      <c r="R128" s="244"/>
      <c r="S128" s="244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44"/>
      <c r="R129" s="244"/>
      <c r="S129" s="244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44"/>
      <c r="R130" s="244"/>
      <c r="S130" s="244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44"/>
      <c r="R131" s="244"/>
      <c r="S131" s="244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44"/>
      <c r="R132" s="244"/>
      <c r="S132" s="244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45"/>
      <c r="R134" s="246"/>
      <c r="S134" s="247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48"/>
      <c r="R135" s="249"/>
      <c r="S135" s="250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51"/>
      <c r="R136" s="252"/>
      <c r="S136" s="253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44"/>
      <c r="R137" s="244"/>
      <c r="S137" s="244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54"/>
      <c r="R138" s="254"/>
      <c r="S138" s="254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54"/>
      <c r="R139" s="254"/>
      <c r="S139" s="254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44"/>
      <c r="R140" s="244"/>
      <c r="S140" s="244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44"/>
      <c r="R141" s="244"/>
      <c r="S141" s="244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44"/>
      <c r="R142" s="244"/>
      <c r="S142" s="244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33"/>
      <c r="R143" s="234"/>
      <c r="S143" s="235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77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2021-07-06(화) 오전 00:00</v>
      </c>
      <c r="C150" s="296"/>
      <c r="D150" s="268" t="str">
        <f>TEXT($G$1, "[$-ko-KR]yyyy-mm-dd(ddd) ") &amp; "오후 14:00"</f>
        <v>2021-07-06(화) 오후 14:00</v>
      </c>
      <c r="E150" s="269"/>
      <c r="F150" s="270"/>
      <c r="G150" s="268" t="str">
        <f>TEXT($G$1, "[$-ko-KR]yyyy-mm-dd(ddd) ") &amp; "오후 19:00"</f>
        <v>2021-07-06(화) 오후 19:00</v>
      </c>
      <c r="H150" s="269"/>
      <c r="I150" s="270"/>
      <c r="J150" s="268" t="str">
        <f>TEXT($G$1, "[$-ko-KR]yyyy-mm-dd(ddd) ") &amp; "오후 21:00"</f>
        <v>2021-07-06(화) 오후 21:00</v>
      </c>
      <c r="K150" s="269"/>
      <c r="L150" s="270"/>
      <c r="M150" s="268" t="str">
        <f>TEXT($G$1+1, "[$-ko-KR]yyyy-mm-dd(ddd) ") &amp; "오전 00:00"</f>
        <v>2021-07-07(수)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54"/>
      <c r="R152" s="254"/>
      <c r="S152" s="254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54"/>
      <c r="R153" s="254"/>
      <c r="S153" s="254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44"/>
      <c r="R154" s="244"/>
      <c r="S154" s="244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44"/>
      <c r="R155" s="244"/>
      <c r="S155" s="244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44"/>
      <c r="R156" s="244"/>
      <c r="S156" s="244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44"/>
      <c r="R157" s="244"/>
      <c r="S157" s="244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44"/>
      <c r="R158" s="244"/>
      <c r="S158" s="244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44"/>
      <c r="R159" s="244"/>
      <c r="S159" s="244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45"/>
      <c r="R161" s="246"/>
      <c r="S161" s="247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48"/>
      <c r="R162" s="249"/>
      <c r="S162" s="250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51"/>
      <c r="R163" s="252"/>
      <c r="S163" s="253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44"/>
      <c r="R164" s="244"/>
      <c r="S164" s="244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54"/>
      <c r="R165" s="254"/>
      <c r="S165" s="254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54"/>
      <c r="R166" s="254"/>
      <c r="S166" s="254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44"/>
      <c r="R167" s="244"/>
      <c r="S167" s="244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44"/>
      <c r="R168" s="244"/>
      <c r="S168" s="244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44"/>
      <c r="R169" s="244"/>
      <c r="S169" s="244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33"/>
      <c r="R170" s="234"/>
      <c r="S170" s="235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77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2021-07-06(화) 오전 00:00</v>
      </c>
      <c r="C177" s="296"/>
      <c r="D177" s="268" t="str">
        <f>TEXT($G$1, "[$-ko-KR]yyyy-mm-dd(ddd) ") &amp; "오후 14:00"</f>
        <v>2021-07-06(화) 오후 14:00</v>
      </c>
      <c r="E177" s="269"/>
      <c r="F177" s="270"/>
      <c r="G177" s="268" t="str">
        <f>TEXT($G$1, "[$-ko-KR]yyyy-mm-dd(ddd) ") &amp; "오후 19:00"</f>
        <v>2021-07-06(화) 오후 19:00</v>
      </c>
      <c r="H177" s="269"/>
      <c r="I177" s="270"/>
      <c r="J177" s="268" t="str">
        <f>TEXT($G$1, "[$-ko-KR]yyyy-mm-dd(ddd) ") &amp; "오후 21:00"</f>
        <v>2021-07-06(화) 오후 21:00</v>
      </c>
      <c r="K177" s="269"/>
      <c r="L177" s="270"/>
      <c r="M177" s="268" t="str">
        <f>TEXT($G$1+1, "[$-ko-KR]yyyy-mm-dd(ddd) ") &amp; "오전 00:00"</f>
        <v>2021-07-07(수)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54"/>
      <c r="R179" s="254"/>
      <c r="S179" s="254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54"/>
      <c r="R180" s="254"/>
      <c r="S180" s="254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44"/>
      <c r="R181" s="244"/>
      <c r="S181" s="244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44"/>
      <c r="R182" s="244"/>
      <c r="S182" s="244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44"/>
      <c r="R183" s="244"/>
      <c r="S183" s="244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44"/>
      <c r="R184" s="244"/>
      <c r="S184" s="244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44"/>
      <c r="R185" s="244"/>
      <c r="S185" s="244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44"/>
      <c r="R186" s="244"/>
      <c r="S186" s="244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45"/>
      <c r="R188" s="246"/>
      <c r="S188" s="247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48"/>
      <c r="R189" s="249"/>
      <c r="S189" s="250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51"/>
      <c r="R190" s="252"/>
      <c r="S190" s="253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44"/>
      <c r="R191" s="244"/>
      <c r="S191" s="244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54"/>
      <c r="R192" s="254"/>
      <c r="S192" s="254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54"/>
      <c r="R193" s="254"/>
      <c r="S193" s="254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44"/>
      <c r="R194" s="244"/>
      <c r="S194" s="244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44"/>
      <c r="R195" s="244"/>
      <c r="S195" s="244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44"/>
      <c r="R196" s="244"/>
      <c r="S196" s="244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33"/>
      <c r="R197" s="234"/>
      <c r="S197" s="235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44384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81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2021-07-07(수) 오전 00:00</v>
      </c>
      <c r="C15" s="294"/>
      <c r="D15" s="268" t="str">
        <f>TEXT($G$1, "[$-ko-KR]yyyy-mm-dd(ddd) ") &amp; "오후 14:00"</f>
        <v>2021-07-07(수) 오후 14:00</v>
      </c>
      <c r="E15" s="269"/>
      <c r="F15" s="270"/>
      <c r="G15" s="268" t="str">
        <f>TEXT($G$1, "[$-ko-KR]yyyy-mm-dd(ddd) ") &amp; "오후 19:00"</f>
        <v>2021-07-07(수) 오후 19:00</v>
      </c>
      <c r="H15" s="269"/>
      <c r="I15" s="270"/>
      <c r="J15" s="268" t="str">
        <f>TEXT($G$1, "[$-ko-KR]yyyy-mm-dd(ddd) ") &amp; "오후 21:00"</f>
        <v>2021-07-07(수) 오후 21:00</v>
      </c>
      <c r="K15" s="269"/>
      <c r="L15" s="270"/>
      <c r="M15" s="268" t="str">
        <f>TEXT($G$1+1, "[$-ko-KR]yyyy-mm-dd(ddd) ") &amp; "오전 00:00"</f>
        <v>2021-07-08(목)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81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2021-07-07(수) 오전 00:00</v>
      </c>
      <c r="C42" s="296"/>
      <c r="D42" s="268" t="str">
        <f>TEXT($G$1, "[$-ko-KR]yyyy-mm-dd(ddd) ") &amp; "오후 14:00"</f>
        <v>2021-07-07(수) 오후 14:00</v>
      </c>
      <c r="E42" s="269"/>
      <c r="F42" s="270"/>
      <c r="G42" s="268" t="str">
        <f>TEXT($G$1, "[$-ko-KR]yyyy-mm-dd(ddd) ") &amp; "오후 19:00"</f>
        <v>2021-07-07(수) 오후 19:00</v>
      </c>
      <c r="H42" s="269"/>
      <c r="I42" s="270"/>
      <c r="J42" s="268" t="str">
        <f>TEXT($G$1, "[$-ko-KR]yyyy-mm-dd(ddd) ") &amp; "오후 21:00"</f>
        <v>2021-07-07(수) 오후 21:00</v>
      </c>
      <c r="K42" s="269"/>
      <c r="L42" s="270"/>
      <c r="M42" s="268" t="str">
        <f>TEXT($G$1+1, "[$-ko-KR]yyyy-mm-dd(ddd) ") &amp; "오전 00:00"</f>
        <v>2021-07-08(목)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54"/>
      <c r="R44" s="254"/>
      <c r="S44" s="254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54"/>
      <c r="R45" s="254"/>
      <c r="S45" s="254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44"/>
      <c r="R46" s="244"/>
      <c r="S46" s="244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44"/>
      <c r="R47" s="244"/>
      <c r="S47" s="244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44"/>
      <c r="R48" s="244"/>
      <c r="S48" s="244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44"/>
      <c r="R49" s="244"/>
      <c r="S49" s="244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44"/>
      <c r="R50" s="244"/>
      <c r="S50" s="244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44"/>
      <c r="R51" s="244"/>
      <c r="S51" s="244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45"/>
      <c r="R53" s="246"/>
      <c r="S53" s="247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48"/>
      <c r="R54" s="249"/>
      <c r="S54" s="250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51"/>
      <c r="R55" s="252"/>
      <c r="S55" s="253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44"/>
      <c r="R56" s="244"/>
      <c r="S56" s="244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54"/>
      <c r="R57" s="254"/>
      <c r="S57" s="254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54"/>
      <c r="R58" s="254"/>
      <c r="S58" s="254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44"/>
      <c r="R59" s="244"/>
      <c r="S59" s="244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44"/>
      <c r="R60" s="244"/>
      <c r="S60" s="244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44"/>
      <c r="R61" s="244"/>
      <c r="S61" s="244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33"/>
      <c r="R62" s="234"/>
      <c r="S62" s="235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81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2021-07-07(수) 오전 00:00</v>
      </c>
      <c r="C69" s="296"/>
      <c r="D69" s="268" t="str">
        <f>TEXT($G$1, "[$-ko-KR]yyyy-mm-dd(ddd) ") &amp; "오후 14:00"</f>
        <v>2021-07-07(수) 오후 14:00</v>
      </c>
      <c r="E69" s="269"/>
      <c r="F69" s="270"/>
      <c r="G69" s="268" t="str">
        <f>TEXT($G$1, "[$-ko-KR]yyyy-mm-dd(ddd) ") &amp; "오후 19:00"</f>
        <v>2021-07-07(수) 오후 19:00</v>
      </c>
      <c r="H69" s="269"/>
      <c r="I69" s="270"/>
      <c r="J69" s="268" t="str">
        <f>TEXT($G$1, "[$-ko-KR]yyyy-mm-dd(ddd) ") &amp; "오후 21:00"</f>
        <v>2021-07-07(수) 오후 21:00</v>
      </c>
      <c r="K69" s="269"/>
      <c r="L69" s="270"/>
      <c r="M69" s="268" t="str">
        <f>TEXT($G$1+1, "[$-ko-KR]yyyy-mm-dd(ddd) ") &amp; "오전 00:00"</f>
        <v>2021-07-08(목)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54"/>
      <c r="R71" s="254"/>
      <c r="S71" s="254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54"/>
      <c r="R72" s="254"/>
      <c r="S72" s="254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44"/>
      <c r="R73" s="244"/>
      <c r="S73" s="244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44"/>
      <c r="R74" s="244"/>
      <c r="S74" s="244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44"/>
      <c r="R75" s="244"/>
      <c r="S75" s="244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44"/>
      <c r="R76" s="244"/>
      <c r="S76" s="244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44"/>
      <c r="R77" s="244"/>
      <c r="S77" s="244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44"/>
      <c r="R78" s="244"/>
      <c r="S78" s="244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45"/>
      <c r="R80" s="246"/>
      <c r="S80" s="247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48"/>
      <c r="R81" s="249"/>
      <c r="S81" s="250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51"/>
      <c r="R82" s="252"/>
      <c r="S82" s="253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44"/>
      <c r="R83" s="244"/>
      <c r="S83" s="244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54"/>
      <c r="R84" s="254"/>
      <c r="S84" s="254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54"/>
      <c r="R85" s="254"/>
      <c r="S85" s="254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44"/>
      <c r="R86" s="244"/>
      <c r="S86" s="244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44"/>
      <c r="R87" s="244"/>
      <c r="S87" s="244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44"/>
      <c r="R88" s="244"/>
      <c r="S88" s="244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33"/>
      <c r="R89" s="234"/>
      <c r="S89" s="235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81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2021-07-07(수) 오전 00:00</v>
      </c>
      <c r="C96" s="296"/>
      <c r="D96" s="268" t="str">
        <f>TEXT($G$1, "[$-ko-KR]yyyy-mm-dd(ddd) ") &amp; "오후 14:00"</f>
        <v>2021-07-07(수) 오후 14:00</v>
      </c>
      <c r="E96" s="269"/>
      <c r="F96" s="270"/>
      <c r="G96" s="268" t="str">
        <f>TEXT($G$1, "[$-ko-KR]yyyy-mm-dd(ddd) ") &amp; "오후 19:00"</f>
        <v>2021-07-07(수) 오후 19:00</v>
      </c>
      <c r="H96" s="269"/>
      <c r="I96" s="270"/>
      <c r="J96" s="268" t="str">
        <f>TEXT($G$1, "[$-ko-KR]yyyy-mm-dd(ddd) ") &amp; "오후 21:00"</f>
        <v>2021-07-07(수) 오후 21:00</v>
      </c>
      <c r="K96" s="269"/>
      <c r="L96" s="270"/>
      <c r="M96" s="268" t="str">
        <f>TEXT($G$1+1, "[$-ko-KR]yyyy-mm-dd(ddd) ") &amp; "오전 00:00"</f>
        <v>2021-07-08(목)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54"/>
      <c r="R98" s="254"/>
      <c r="S98" s="254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54"/>
      <c r="R99" s="254"/>
      <c r="S99" s="254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44"/>
      <c r="R100" s="244"/>
      <c r="S100" s="244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44"/>
      <c r="R101" s="244"/>
      <c r="S101" s="244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44"/>
      <c r="R102" s="244"/>
      <c r="S102" s="244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44"/>
      <c r="R103" s="244"/>
      <c r="S103" s="244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44"/>
      <c r="R104" s="244"/>
      <c r="S104" s="244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44"/>
      <c r="R105" s="244"/>
      <c r="S105" s="244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45"/>
      <c r="R107" s="246"/>
      <c r="S107" s="247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48"/>
      <c r="R108" s="249"/>
      <c r="S108" s="250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51"/>
      <c r="R109" s="252"/>
      <c r="S109" s="253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44"/>
      <c r="R110" s="244"/>
      <c r="S110" s="244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54"/>
      <c r="R111" s="254"/>
      <c r="S111" s="254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54"/>
      <c r="R112" s="254"/>
      <c r="S112" s="254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44"/>
      <c r="R113" s="244"/>
      <c r="S113" s="244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44"/>
      <c r="R114" s="244"/>
      <c r="S114" s="244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44"/>
      <c r="R115" s="244"/>
      <c r="S115" s="244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33"/>
      <c r="R116" s="234"/>
      <c r="S116" s="235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81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2021-07-07(수) 오전 00:00</v>
      </c>
      <c r="C123" s="296"/>
      <c r="D123" s="268" t="str">
        <f>TEXT($G$1, "[$-ko-KR]yyyy-mm-dd(ddd) ") &amp; "오후 14:00"</f>
        <v>2021-07-07(수) 오후 14:00</v>
      </c>
      <c r="E123" s="269"/>
      <c r="F123" s="270"/>
      <c r="G123" s="268" t="str">
        <f>TEXT($G$1, "[$-ko-KR]yyyy-mm-dd(ddd) ") &amp; "오후 19:00"</f>
        <v>2021-07-07(수) 오후 19:00</v>
      </c>
      <c r="H123" s="269"/>
      <c r="I123" s="270"/>
      <c r="J123" s="268" t="str">
        <f>TEXT($G$1, "[$-ko-KR]yyyy-mm-dd(ddd) ") &amp; "오후 21:00"</f>
        <v>2021-07-07(수) 오후 21:00</v>
      </c>
      <c r="K123" s="269"/>
      <c r="L123" s="270"/>
      <c r="M123" s="268" t="str">
        <f>TEXT($G$1+1, "[$-ko-KR]yyyy-mm-dd(ddd) ") &amp; "오전 00:00"</f>
        <v>2021-07-08(목)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54"/>
      <c r="R125" s="254"/>
      <c r="S125" s="254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54"/>
      <c r="R126" s="254"/>
      <c r="S126" s="254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44"/>
      <c r="R127" s="244"/>
      <c r="S127" s="244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44"/>
      <c r="R128" s="244"/>
      <c r="S128" s="244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44"/>
      <c r="R129" s="244"/>
      <c r="S129" s="244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44"/>
      <c r="R130" s="244"/>
      <c r="S130" s="244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44"/>
      <c r="R131" s="244"/>
      <c r="S131" s="244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44"/>
      <c r="R132" s="244"/>
      <c r="S132" s="244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45"/>
      <c r="R134" s="246"/>
      <c r="S134" s="247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48"/>
      <c r="R135" s="249"/>
      <c r="S135" s="250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51"/>
      <c r="R136" s="252"/>
      <c r="S136" s="253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44"/>
      <c r="R137" s="244"/>
      <c r="S137" s="244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54"/>
      <c r="R138" s="254"/>
      <c r="S138" s="254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54"/>
      <c r="R139" s="254"/>
      <c r="S139" s="254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44"/>
      <c r="R140" s="244"/>
      <c r="S140" s="244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44"/>
      <c r="R141" s="244"/>
      <c r="S141" s="244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44"/>
      <c r="R142" s="244"/>
      <c r="S142" s="244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33"/>
      <c r="R143" s="234"/>
      <c r="S143" s="235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81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2021-07-07(수) 오전 00:00</v>
      </c>
      <c r="C150" s="296"/>
      <c r="D150" s="268" t="str">
        <f>TEXT($G$1, "[$-ko-KR]yyyy-mm-dd(ddd) ") &amp; "오후 14:00"</f>
        <v>2021-07-07(수) 오후 14:00</v>
      </c>
      <c r="E150" s="269"/>
      <c r="F150" s="270"/>
      <c r="G150" s="268" t="str">
        <f>TEXT($G$1, "[$-ko-KR]yyyy-mm-dd(ddd) ") &amp; "오후 19:00"</f>
        <v>2021-07-07(수) 오후 19:00</v>
      </c>
      <c r="H150" s="269"/>
      <c r="I150" s="270"/>
      <c r="J150" s="268" t="str">
        <f>TEXT($G$1, "[$-ko-KR]yyyy-mm-dd(ddd) ") &amp; "오후 21:00"</f>
        <v>2021-07-07(수) 오후 21:00</v>
      </c>
      <c r="K150" s="269"/>
      <c r="L150" s="270"/>
      <c r="M150" s="268" t="str">
        <f>TEXT($G$1+1, "[$-ko-KR]yyyy-mm-dd(ddd) ") &amp; "오전 00:00"</f>
        <v>2021-07-08(목)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54"/>
      <c r="R152" s="254"/>
      <c r="S152" s="254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54"/>
      <c r="R153" s="254"/>
      <c r="S153" s="254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44"/>
      <c r="R154" s="244"/>
      <c r="S154" s="244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44"/>
      <c r="R155" s="244"/>
      <c r="S155" s="244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44"/>
      <c r="R156" s="244"/>
      <c r="S156" s="244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44"/>
      <c r="R157" s="244"/>
      <c r="S157" s="244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44"/>
      <c r="R158" s="244"/>
      <c r="S158" s="244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44"/>
      <c r="R159" s="244"/>
      <c r="S159" s="244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45"/>
      <c r="R161" s="246"/>
      <c r="S161" s="247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48"/>
      <c r="R162" s="249"/>
      <c r="S162" s="250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51"/>
      <c r="R163" s="252"/>
      <c r="S163" s="253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44"/>
      <c r="R164" s="244"/>
      <c r="S164" s="244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54"/>
      <c r="R165" s="254"/>
      <c r="S165" s="254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54"/>
      <c r="R166" s="254"/>
      <c r="S166" s="254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44"/>
      <c r="R167" s="244"/>
      <c r="S167" s="244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44"/>
      <c r="R168" s="244"/>
      <c r="S168" s="244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44"/>
      <c r="R169" s="244"/>
      <c r="S169" s="244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33"/>
      <c r="R170" s="234"/>
      <c r="S170" s="235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81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2021-07-07(수) 오전 00:00</v>
      </c>
      <c r="C177" s="296"/>
      <c r="D177" s="268" t="str">
        <f>TEXT($G$1, "[$-ko-KR]yyyy-mm-dd(ddd) ") &amp; "오후 14:00"</f>
        <v>2021-07-07(수) 오후 14:00</v>
      </c>
      <c r="E177" s="269"/>
      <c r="F177" s="270"/>
      <c r="G177" s="268" t="str">
        <f>TEXT($G$1, "[$-ko-KR]yyyy-mm-dd(ddd) ") &amp; "오후 19:00"</f>
        <v>2021-07-07(수) 오후 19:00</v>
      </c>
      <c r="H177" s="269"/>
      <c r="I177" s="270"/>
      <c r="J177" s="268" t="str">
        <f>TEXT($G$1, "[$-ko-KR]yyyy-mm-dd(ddd) ") &amp; "오후 21:00"</f>
        <v>2021-07-07(수) 오후 21:00</v>
      </c>
      <c r="K177" s="269"/>
      <c r="L177" s="270"/>
      <c r="M177" s="268" t="str">
        <f>TEXT($G$1+1, "[$-ko-KR]yyyy-mm-dd(ddd) ") &amp; "오전 00:00"</f>
        <v>2021-07-08(목)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54"/>
      <c r="R179" s="254"/>
      <c r="S179" s="254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54"/>
      <c r="R180" s="254"/>
      <c r="S180" s="254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44"/>
      <c r="R181" s="244"/>
      <c r="S181" s="244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44"/>
      <c r="R182" s="244"/>
      <c r="S182" s="244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44"/>
      <c r="R183" s="244"/>
      <c r="S183" s="244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44"/>
      <c r="R184" s="244"/>
      <c r="S184" s="244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44"/>
      <c r="R185" s="244"/>
      <c r="S185" s="244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44"/>
      <c r="R186" s="244"/>
      <c r="S186" s="244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45"/>
      <c r="R188" s="246"/>
      <c r="S188" s="247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48"/>
      <c r="R189" s="249"/>
      <c r="S189" s="250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51"/>
      <c r="R190" s="252"/>
      <c r="S190" s="253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44"/>
      <c r="R191" s="244"/>
      <c r="S191" s="244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54"/>
      <c r="R192" s="254"/>
      <c r="S192" s="254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54"/>
      <c r="R193" s="254"/>
      <c r="S193" s="254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44"/>
      <c r="R194" s="244"/>
      <c r="S194" s="244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44"/>
      <c r="R195" s="244"/>
      <c r="S195" s="244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44"/>
      <c r="R196" s="244"/>
      <c r="S196" s="244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33"/>
      <c r="R197" s="234"/>
      <c r="S197" s="235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44385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85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2021-07-08(목) 오전 00:00</v>
      </c>
      <c r="C15" s="294"/>
      <c r="D15" s="268" t="str">
        <f>TEXT($G$1, "[$-ko-KR]yyyy-mm-dd(ddd) ") &amp; "오후 14:00"</f>
        <v>2021-07-08(목) 오후 14:00</v>
      </c>
      <c r="E15" s="269"/>
      <c r="F15" s="270"/>
      <c r="G15" s="268" t="str">
        <f>TEXT($G$1, "[$-ko-KR]yyyy-mm-dd(ddd) ") &amp; "오후 19:00"</f>
        <v>2021-07-08(목) 오후 19:00</v>
      </c>
      <c r="H15" s="269"/>
      <c r="I15" s="270"/>
      <c r="J15" s="268" t="str">
        <f>TEXT($G$1, "[$-ko-KR]yyyy-mm-dd(ddd) ") &amp; "오후 21:00"</f>
        <v>2021-07-08(목) 오후 21:00</v>
      </c>
      <c r="K15" s="269"/>
      <c r="L15" s="270"/>
      <c r="M15" s="268" t="str">
        <f>TEXT($G$1+1, "[$-ko-KR]yyyy-mm-dd(ddd) ") &amp; "오전 00:00"</f>
        <v>2021-07-09(금)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85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2021-07-08(목) 오전 00:00</v>
      </c>
      <c r="C42" s="296"/>
      <c r="D42" s="268" t="str">
        <f>TEXT($G$1, "[$-ko-KR]yyyy-mm-dd(ddd) ") &amp; "오후 14:00"</f>
        <v>2021-07-08(목) 오후 14:00</v>
      </c>
      <c r="E42" s="269"/>
      <c r="F42" s="270"/>
      <c r="G42" s="268" t="str">
        <f>TEXT($G$1, "[$-ko-KR]yyyy-mm-dd(ddd) ") &amp; "오후 19:00"</f>
        <v>2021-07-08(목) 오후 19:00</v>
      </c>
      <c r="H42" s="269"/>
      <c r="I42" s="270"/>
      <c r="J42" s="268" t="str">
        <f>TEXT($G$1, "[$-ko-KR]yyyy-mm-dd(ddd) ") &amp; "오후 21:00"</f>
        <v>2021-07-08(목) 오후 21:00</v>
      </c>
      <c r="K42" s="269"/>
      <c r="L42" s="270"/>
      <c r="M42" s="268" t="str">
        <f>TEXT($G$1+1, "[$-ko-KR]yyyy-mm-dd(ddd) ") &amp; "오전 00:00"</f>
        <v>2021-07-09(금)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54"/>
      <c r="R44" s="254"/>
      <c r="S44" s="254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54"/>
      <c r="R45" s="254"/>
      <c r="S45" s="254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44"/>
      <c r="R46" s="244"/>
      <c r="S46" s="244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44"/>
      <c r="R47" s="244"/>
      <c r="S47" s="244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44"/>
      <c r="R48" s="244"/>
      <c r="S48" s="244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44"/>
      <c r="R49" s="244"/>
      <c r="S49" s="244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44"/>
      <c r="R50" s="244"/>
      <c r="S50" s="244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44"/>
      <c r="R51" s="244"/>
      <c r="S51" s="244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45"/>
      <c r="R53" s="246"/>
      <c r="S53" s="247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48"/>
      <c r="R54" s="249"/>
      <c r="S54" s="250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51"/>
      <c r="R55" s="252"/>
      <c r="S55" s="253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44"/>
      <c r="R56" s="244"/>
      <c r="S56" s="244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54"/>
      <c r="R57" s="254"/>
      <c r="S57" s="254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54"/>
      <c r="R58" s="254"/>
      <c r="S58" s="254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44"/>
      <c r="R59" s="244"/>
      <c r="S59" s="244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44"/>
      <c r="R60" s="244"/>
      <c r="S60" s="244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44"/>
      <c r="R61" s="244"/>
      <c r="S61" s="244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33"/>
      <c r="R62" s="234"/>
      <c r="S62" s="235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85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2021-07-08(목) 오전 00:00</v>
      </c>
      <c r="C69" s="296"/>
      <c r="D69" s="268" t="str">
        <f>TEXT($G$1, "[$-ko-KR]yyyy-mm-dd(ddd) ") &amp; "오후 14:00"</f>
        <v>2021-07-08(목) 오후 14:00</v>
      </c>
      <c r="E69" s="269"/>
      <c r="F69" s="270"/>
      <c r="G69" s="268" t="str">
        <f>TEXT($G$1, "[$-ko-KR]yyyy-mm-dd(ddd) ") &amp; "오후 19:00"</f>
        <v>2021-07-08(목) 오후 19:00</v>
      </c>
      <c r="H69" s="269"/>
      <c r="I69" s="270"/>
      <c r="J69" s="268" t="str">
        <f>TEXT($G$1, "[$-ko-KR]yyyy-mm-dd(ddd) ") &amp; "오후 21:00"</f>
        <v>2021-07-08(목) 오후 21:00</v>
      </c>
      <c r="K69" s="269"/>
      <c r="L69" s="270"/>
      <c r="M69" s="268" t="str">
        <f>TEXT($G$1+1, "[$-ko-KR]yyyy-mm-dd(ddd) ") &amp; "오전 00:00"</f>
        <v>2021-07-09(금)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54"/>
      <c r="R71" s="254"/>
      <c r="S71" s="254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54"/>
      <c r="R72" s="254"/>
      <c r="S72" s="254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44"/>
      <c r="R73" s="244"/>
      <c r="S73" s="244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44"/>
      <c r="R74" s="244"/>
      <c r="S74" s="244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44"/>
      <c r="R75" s="244"/>
      <c r="S75" s="244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44"/>
      <c r="R76" s="244"/>
      <c r="S76" s="244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44"/>
      <c r="R77" s="244"/>
      <c r="S77" s="244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44"/>
      <c r="R78" s="244"/>
      <c r="S78" s="244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45"/>
      <c r="R80" s="246"/>
      <c r="S80" s="247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48"/>
      <c r="R81" s="249"/>
      <c r="S81" s="250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51"/>
      <c r="R82" s="252"/>
      <c r="S82" s="253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44"/>
      <c r="R83" s="244"/>
      <c r="S83" s="244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54"/>
      <c r="R84" s="254"/>
      <c r="S84" s="254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54"/>
      <c r="R85" s="254"/>
      <c r="S85" s="254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44"/>
      <c r="R86" s="244"/>
      <c r="S86" s="244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44"/>
      <c r="R87" s="244"/>
      <c r="S87" s="244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44"/>
      <c r="R88" s="244"/>
      <c r="S88" s="244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33"/>
      <c r="R89" s="234"/>
      <c r="S89" s="235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85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2021-07-08(목) 오전 00:00</v>
      </c>
      <c r="C96" s="296"/>
      <c r="D96" s="268" t="str">
        <f>TEXT($G$1, "[$-ko-KR]yyyy-mm-dd(ddd) ") &amp; "오후 14:00"</f>
        <v>2021-07-08(목) 오후 14:00</v>
      </c>
      <c r="E96" s="269"/>
      <c r="F96" s="270"/>
      <c r="G96" s="268" t="str">
        <f>TEXT($G$1, "[$-ko-KR]yyyy-mm-dd(ddd) ") &amp; "오후 19:00"</f>
        <v>2021-07-08(목) 오후 19:00</v>
      </c>
      <c r="H96" s="269"/>
      <c r="I96" s="270"/>
      <c r="J96" s="268" t="str">
        <f>TEXT($G$1, "[$-ko-KR]yyyy-mm-dd(ddd) ") &amp; "오후 21:00"</f>
        <v>2021-07-08(목) 오후 21:00</v>
      </c>
      <c r="K96" s="269"/>
      <c r="L96" s="270"/>
      <c r="M96" s="268" t="str">
        <f>TEXT($G$1+1, "[$-ko-KR]yyyy-mm-dd(ddd) ") &amp; "오전 00:00"</f>
        <v>2021-07-09(금)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54"/>
      <c r="R98" s="254"/>
      <c r="S98" s="254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54"/>
      <c r="R99" s="254"/>
      <c r="S99" s="254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44"/>
      <c r="R100" s="244"/>
      <c r="S100" s="244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44"/>
      <c r="R101" s="244"/>
      <c r="S101" s="244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44"/>
      <c r="R102" s="244"/>
      <c r="S102" s="244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44"/>
      <c r="R103" s="244"/>
      <c r="S103" s="244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44"/>
      <c r="R104" s="244"/>
      <c r="S104" s="244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44"/>
      <c r="R105" s="244"/>
      <c r="S105" s="244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45"/>
      <c r="R107" s="246"/>
      <c r="S107" s="247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48"/>
      <c r="R108" s="249"/>
      <c r="S108" s="250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51"/>
      <c r="R109" s="252"/>
      <c r="S109" s="253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44"/>
      <c r="R110" s="244"/>
      <c r="S110" s="244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54"/>
      <c r="R111" s="254"/>
      <c r="S111" s="254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54"/>
      <c r="R112" s="254"/>
      <c r="S112" s="254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44"/>
      <c r="R113" s="244"/>
      <c r="S113" s="244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44"/>
      <c r="R114" s="244"/>
      <c r="S114" s="244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44"/>
      <c r="R115" s="244"/>
      <c r="S115" s="244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33"/>
      <c r="R116" s="234"/>
      <c r="S116" s="235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85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2021-07-08(목) 오전 00:00</v>
      </c>
      <c r="C123" s="296"/>
      <c r="D123" s="268" t="str">
        <f>TEXT($G$1, "[$-ko-KR]yyyy-mm-dd(ddd) ") &amp; "오후 14:00"</f>
        <v>2021-07-08(목) 오후 14:00</v>
      </c>
      <c r="E123" s="269"/>
      <c r="F123" s="270"/>
      <c r="G123" s="268" t="str">
        <f>TEXT($G$1, "[$-ko-KR]yyyy-mm-dd(ddd) ") &amp; "오후 19:00"</f>
        <v>2021-07-08(목) 오후 19:00</v>
      </c>
      <c r="H123" s="269"/>
      <c r="I123" s="270"/>
      <c r="J123" s="268" t="str">
        <f>TEXT($G$1, "[$-ko-KR]yyyy-mm-dd(ddd) ") &amp; "오후 21:00"</f>
        <v>2021-07-08(목) 오후 21:00</v>
      </c>
      <c r="K123" s="269"/>
      <c r="L123" s="270"/>
      <c r="M123" s="268" t="str">
        <f>TEXT($G$1+1, "[$-ko-KR]yyyy-mm-dd(ddd) ") &amp; "오전 00:00"</f>
        <v>2021-07-09(금)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54"/>
      <c r="R125" s="254"/>
      <c r="S125" s="254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54"/>
      <c r="R126" s="254"/>
      <c r="S126" s="254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44"/>
      <c r="R127" s="244"/>
      <c r="S127" s="244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44"/>
      <c r="R128" s="244"/>
      <c r="S128" s="244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44"/>
      <c r="R129" s="244"/>
      <c r="S129" s="244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44"/>
      <c r="R130" s="244"/>
      <c r="S130" s="244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44"/>
      <c r="R131" s="244"/>
      <c r="S131" s="244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44"/>
      <c r="R132" s="244"/>
      <c r="S132" s="244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45"/>
      <c r="R134" s="246"/>
      <c r="S134" s="247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48"/>
      <c r="R135" s="249"/>
      <c r="S135" s="250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51"/>
      <c r="R136" s="252"/>
      <c r="S136" s="253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44"/>
      <c r="R137" s="244"/>
      <c r="S137" s="244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54"/>
      <c r="R138" s="254"/>
      <c r="S138" s="254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54"/>
      <c r="R139" s="254"/>
      <c r="S139" s="254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44"/>
      <c r="R140" s="244"/>
      <c r="S140" s="244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44"/>
      <c r="R141" s="244"/>
      <c r="S141" s="244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44"/>
      <c r="R142" s="244"/>
      <c r="S142" s="244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33"/>
      <c r="R143" s="234"/>
      <c r="S143" s="235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85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2021-07-08(목) 오전 00:00</v>
      </c>
      <c r="C150" s="296"/>
      <c r="D150" s="268" t="str">
        <f>TEXT($G$1, "[$-ko-KR]yyyy-mm-dd(ddd) ") &amp; "오후 14:00"</f>
        <v>2021-07-08(목) 오후 14:00</v>
      </c>
      <c r="E150" s="269"/>
      <c r="F150" s="270"/>
      <c r="G150" s="268" t="str">
        <f>TEXT($G$1, "[$-ko-KR]yyyy-mm-dd(ddd) ") &amp; "오후 19:00"</f>
        <v>2021-07-08(목) 오후 19:00</v>
      </c>
      <c r="H150" s="269"/>
      <c r="I150" s="270"/>
      <c r="J150" s="268" t="str">
        <f>TEXT($G$1, "[$-ko-KR]yyyy-mm-dd(ddd) ") &amp; "오후 21:00"</f>
        <v>2021-07-08(목) 오후 21:00</v>
      </c>
      <c r="K150" s="269"/>
      <c r="L150" s="270"/>
      <c r="M150" s="268" t="str">
        <f>TEXT($G$1+1, "[$-ko-KR]yyyy-mm-dd(ddd) ") &amp; "오전 00:00"</f>
        <v>2021-07-09(금)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54"/>
      <c r="R152" s="254"/>
      <c r="S152" s="254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54"/>
      <c r="R153" s="254"/>
      <c r="S153" s="254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44"/>
      <c r="R154" s="244"/>
      <c r="S154" s="244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44"/>
      <c r="R155" s="244"/>
      <c r="S155" s="244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44"/>
      <c r="R156" s="244"/>
      <c r="S156" s="244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44"/>
      <c r="R157" s="244"/>
      <c r="S157" s="244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44"/>
      <c r="R158" s="244"/>
      <c r="S158" s="244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44"/>
      <c r="R159" s="244"/>
      <c r="S159" s="244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45"/>
      <c r="R161" s="246"/>
      <c r="S161" s="247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48"/>
      <c r="R162" s="249"/>
      <c r="S162" s="250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51"/>
      <c r="R163" s="252"/>
      <c r="S163" s="253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44"/>
      <c r="R164" s="244"/>
      <c r="S164" s="244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54"/>
      <c r="R165" s="254"/>
      <c r="S165" s="254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54"/>
      <c r="R166" s="254"/>
      <c r="S166" s="254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44"/>
      <c r="R167" s="244"/>
      <c r="S167" s="244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44"/>
      <c r="R168" s="244"/>
      <c r="S168" s="244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44"/>
      <c r="R169" s="244"/>
      <c r="S169" s="244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33"/>
      <c r="R170" s="234"/>
      <c r="S170" s="235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85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2021-07-08(목) 오전 00:00</v>
      </c>
      <c r="C177" s="296"/>
      <c r="D177" s="268" t="str">
        <f>TEXT($G$1, "[$-ko-KR]yyyy-mm-dd(ddd) ") &amp; "오후 14:00"</f>
        <v>2021-07-08(목) 오후 14:00</v>
      </c>
      <c r="E177" s="269"/>
      <c r="F177" s="270"/>
      <c r="G177" s="268" t="str">
        <f>TEXT($G$1, "[$-ko-KR]yyyy-mm-dd(ddd) ") &amp; "오후 19:00"</f>
        <v>2021-07-08(목) 오후 19:00</v>
      </c>
      <c r="H177" s="269"/>
      <c r="I177" s="270"/>
      <c r="J177" s="268" t="str">
        <f>TEXT($G$1, "[$-ko-KR]yyyy-mm-dd(ddd) ") &amp; "오후 21:00"</f>
        <v>2021-07-08(목) 오후 21:00</v>
      </c>
      <c r="K177" s="269"/>
      <c r="L177" s="270"/>
      <c r="M177" s="268" t="str">
        <f>TEXT($G$1+1, "[$-ko-KR]yyyy-mm-dd(ddd) ") &amp; "오전 00:00"</f>
        <v>2021-07-09(금)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54"/>
      <c r="R179" s="254"/>
      <c r="S179" s="254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54"/>
      <c r="R180" s="254"/>
      <c r="S180" s="254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44"/>
      <c r="R181" s="244"/>
      <c r="S181" s="244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44"/>
      <c r="R182" s="244"/>
      <c r="S182" s="244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44"/>
      <c r="R183" s="244"/>
      <c r="S183" s="244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44"/>
      <c r="R184" s="244"/>
      <c r="S184" s="244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44"/>
      <c r="R185" s="244"/>
      <c r="S185" s="244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44"/>
      <c r="R186" s="244"/>
      <c r="S186" s="244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45"/>
      <c r="R188" s="246"/>
      <c r="S188" s="247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48"/>
      <c r="R189" s="249"/>
      <c r="S189" s="250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51"/>
      <c r="R190" s="252"/>
      <c r="S190" s="253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44"/>
      <c r="R191" s="244"/>
      <c r="S191" s="244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54"/>
      <c r="R192" s="254"/>
      <c r="S192" s="254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54"/>
      <c r="R193" s="254"/>
      <c r="S193" s="254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44"/>
      <c r="R194" s="244"/>
      <c r="S194" s="244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44"/>
      <c r="R195" s="244"/>
      <c r="S195" s="244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44"/>
      <c r="R196" s="244"/>
      <c r="S196" s="244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33"/>
      <c r="R197" s="234"/>
      <c r="S197" s="235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44386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89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2021-07-09(금) 오전 00:00</v>
      </c>
      <c r="C15" s="294"/>
      <c r="D15" s="268" t="str">
        <f>TEXT($G$1, "[$-ko-KR]yyyy-mm-dd(ddd) ") &amp; "오후 14:00"</f>
        <v>2021-07-09(금) 오후 14:00</v>
      </c>
      <c r="E15" s="269"/>
      <c r="F15" s="270"/>
      <c r="G15" s="268" t="str">
        <f>TEXT($G$1, "[$-ko-KR]yyyy-mm-dd(ddd) ") &amp; "오후 19:00"</f>
        <v>2021-07-09(금) 오후 19:00</v>
      </c>
      <c r="H15" s="269"/>
      <c r="I15" s="270"/>
      <c r="J15" s="268" t="str">
        <f>TEXT($G$1, "[$-ko-KR]yyyy-mm-dd(ddd) ") &amp; "오후 21:00"</f>
        <v>2021-07-09(금) 오후 21:00</v>
      </c>
      <c r="K15" s="269"/>
      <c r="L15" s="270"/>
      <c r="M15" s="268" t="str">
        <f>TEXT($G$1+1, "[$-ko-KR]yyyy-mm-dd(ddd) ") &amp; "오전 00:00"</f>
        <v>2021-07-10(토)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89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2021-07-09(금) 오전 00:00</v>
      </c>
      <c r="C42" s="296"/>
      <c r="D42" s="268" t="str">
        <f>TEXT($G$1, "[$-ko-KR]yyyy-mm-dd(ddd) ") &amp; "오후 14:00"</f>
        <v>2021-07-09(금) 오후 14:00</v>
      </c>
      <c r="E42" s="269"/>
      <c r="F42" s="270"/>
      <c r="G42" s="268" t="str">
        <f>TEXT($G$1, "[$-ko-KR]yyyy-mm-dd(ddd) ") &amp; "오후 19:00"</f>
        <v>2021-07-09(금) 오후 19:00</v>
      </c>
      <c r="H42" s="269"/>
      <c r="I42" s="270"/>
      <c r="J42" s="268" t="str">
        <f>TEXT($G$1, "[$-ko-KR]yyyy-mm-dd(ddd) ") &amp; "오후 21:00"</f>
        <v>2021-07-09(금) 오후 21:00</v>
      </c>
      <c r="K42" s="269"/>
      <c r="L42" s="270"/>
      <c r="M42" s="268" t="str">
        <f>TEXT($G$1+1, "[$-ko-KR]yyyy-mm-dd(ddd) ") &amp; "오전 00:00"</f>
        <v>2021-07-10(토)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54"/>
      <c r="R44" s="254"/>
      <c r="S44" s="254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4"/>
      <c r="R45" s="254"/>
      <c r="S45" s="254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44"/>
      <c r="R46" s="244"/>
      <c r="S46" s="244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44"/>
      <c r="R47" s="244"/>
      <c r="S47" s="244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44"/>
      <c r="R48" s="244"/>
      <c r="S48" s="244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44"/>
      <c r="R49" s="244"/>
      <c r="S49" s="244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44"/>
      <c r="R50" s="244"/>
      <c r="S50" s="244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44"/>
      <c r="R51" s="244"/>
      <c r="S51" s="244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45"/>
      <c r="R53" s="246"/>
      <c r="S53" s="247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48"/>
      <c r="R54" s="249"/>
      <c r="S54" s="250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51"/>
      <c r="R55" s="252"/>
      <c r="S55" s="253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44"/>
      <c r="R56" s="244"/>
      <c r="S56" s="244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54"/>
      <c r="R57" s="254"/>
      <c r="S57" s="254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54"/>
      <c r="R58" s="254"/>
      <c r="S58" s="254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44"/>
      <c r="R59" s="244"/>
      <c r="S59" s="244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44"/>
      <c r="R60" s="244"/>
      <c r="S60" s="244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44"/>
      <c r="R61" s="244"/>
      <c r="S61" s="244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33"/>
      <c r="R62" s="234"/>
      <c r="S62" s="235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89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2021-07-09(금) 오전 00:00</v>
      </c>
      <c r="C69" s="296"/>
      <c r="D69" s="268" t="str">
        <f>TEXT($G$1, "[$-ko-KR]yyyy-mm-dd(ddd) ") &amp; "오후 14:00"</f>
        <v>2021-07-09(금) 오후 14:00</v>
      </c>
      <c r="E69" s="269"/>
      <c r="F69" s="270"/>
      <c r="G69" s="268" t="str">
        <f>TEXT($G$1, "[$-ko-KR]yyyy-mm-dd(ddd) ") &amp; "오후 19:00"</f>
        <v>2021-07-09(금) 오후 19:00</v>
      </c>
      <c r="H69" s="269"/>
      <c r="I69" s="270"/>
      <c r="J69" s="268" t="str">
        <f>TEXT($G$1, "[$-ko-KR]yyyy-mm-dd(ddd) ") &amp; "오후 21:00"</f>
        <v>2021-07-09(금) 오후 21:00</v>
      </c>
      <c r="K69" s="269"/>
      <c r="L69" s="270"/>
      <c r="M69" s="268" t="str">
        <f>TEXT($G$1+1, "[$-ko-KR]yyyy-mm-dd(ddd) ") &amp; "오전 00:00"</f>
        <v>2021-07-10(토)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54"/>
      <c r="R71" s="254"/>
      <c r="S71" s="254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54"/>
      <c r="R72" s="254"/>
      <c r="S72" s="254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44"/>
      <c r="R73" s="244"/>
      <c r="S73" s="244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44"/>
      <c r="R74" s="244"/>
      <c r="S74" s="244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44"/>
      <c r="R75" s="244"/>
      <c r="S75" s="244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44"/>
      <c r="R76" s="244"/>
      <c r="S76" s="244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44"/>
      <c r="R77" s="244"/>
      <c r="S77" s="244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44"/>
      <c r="R78" s="244"/>
      <c r="S78" s="244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45"/>
      <c r="R80" s="246"/>
      <c r="S80" s="247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48"/>
      <c r="R81" s="249"/>
      <c r="S81" s="250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51"/>
      <c r="R82" s="252"/>
      <c r="S82" s="253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44"/>
      <c r="R83" s="244"/>
      <c r="S83" s="244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54"/>
      <c r="R84" s="254"/>
      <c r="S84" s="254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54"/>
      <c r="R85" s="254"/>
      <c r="S85" s="254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44"/>
      <c r="R86" s="244"/>
      <c r="S86" s="244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44"/>
      <c r="R87" s="244"/>
      <c r="S87" s="244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44"/>
      <c r="R88" s="244"/>
      <c r="S88" s="244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33"/>
      <c r="R89" s="234"/>
      <c r="S89" s="235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89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2021-07-09(금) 오전 00:00</v>
      </c>
      <c r="C96" s="296"/>
      <c r="D96" s="268" t="str">
        <f>TEXT($G$1, "[$-ko-KR]yyyy-mm-dd(ddd) ") &amp; "오후 14:00"</f>
        <v>2021-07-09(금) 오후 14:00</v>
      </c>
      <c r="E96" s="269"/>
      <c r="F96" s="270"/>
      <c r="G96" s="268" t="str">
        <f>TEXT($G$1, "[$-ko-KR]yyyy-mm-dd(ddd) ") &amp; "오후 19:00"</f>
        <v>2021-07-09(금) 오후 19:00</v>
      </c>
      <c r="H96" s="269"/>
      <c r="I96" s="270"/>
      <c r="J96" s="268" t="str">
        <f>TEXT($G$1, "[$-ko-KR]yyyy-mm-dd(ddd) ") &amp; "오후 21:00"</f>
        <v>2021-07-09(금) 오후 21:00</v>
      </c>
      <c r="K96" s="269"/>
      <c r="L96" s="270"/>
      <c r="M96" s="268" t="str">
        <f>TEXT($G$1+1, "[$-ko-KR]yyyy-mm-dd(ddd) ") &amp; "오전 00:00"</f>
        <v>2021-07-10(토)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54"/>
      <c r="R98" s="254"/>
      <c r="S98" s="254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54"/>
      <c r="R99" s="254"/>
      <c r="S99" s="254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44"/>
      <c r="R100" s="244"/>
      <c r="S100" s="244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44"/>
      <c r="R101" s="244"/>
      <c r="S101" s="244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44"/>
      <c r="R102" s="244"/>
      <c r="S102" s="244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44"/>
      <c r="R103" s="244"/>
      <c r="S103" s="244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44"/>
      <c r="R104" s="244"/>
      <c r="S104" s="244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44"/>
      <c r="R105" s="244"/>
      <c r="S105" s="244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45"/>
      <c r="R107" s="246"/>
      <c r="S107" s="247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48"/>
      <c r="R108" s="249"/>
      <c r="S108" s="250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51"/>
      <c r="R109" s="252"/>
      <c r="S109" s="253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44"/>
      <c r="R110" s="244"/>
      <c r="S110" s="244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54"/>
      <c r="R111" s="254"/>
      <c r="S111" s="254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54"/>
      <c r="R112" s="254"/>
      <c r="S112" s="254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44"/>
      <c r="R113" s="244"/>
      <c r="S113" s="244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44"/>
      <c r="R114" s="244"/>
      <c r="S114" s="244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44"/>
      <c r="R115" s="244"/>
      <c r="S115" s="244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33"/>
      <c r="R116" s="234"/>
      <c r="S116" s="235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89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2021-07-09(금) 오전 00:00</v>
      </c>
      <c r="C123" s="296"/>
      <c r="D123" s="268" t="str">
        <f>TEXT($G$1, "[$-ko-KR]yyyy-mm-dd(ddd) ") &amp; "오후 14:00"</f>
        <v>2021-07-09(금) 오후 14:00</v>
      </c>
      <c r="E123" s="269"/>
      <c r="F123" s="270"/>
      <c r="G123" s="268" t="str">
        <f>TEXT($G$1, "[$-ko-KR]yyyy-mm-dd(ddd) ") &amp; "오후 19:00"</f>
        <v>2021-07-09(금) 오후 19:00</v>
      </c>
      <c r="H123" s="269"/>
      <c r="I123" s="270"/>
      <c r="J123" s="268" t="str">
        <f>TEXT($G$1, "[$-ko-KR]yyyy-mm-dd(ddd) ") &amp; "오후 21:00"</f>
        <v>2021-07-09(금) 오후 21:00</v>
      </c>
      <c r="K123" s="269"/>
      <c r="L123" s="270"/>
      <c r="M123" s="268" t="str">
        <f>TEXT($G$1+1, "[$-ko-KR]yyyy-mm-dd(ddd) ") &amp; "오전 00:00"</f>
        <v>2021-07-10(토)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54"/>
      <c r="R125" s="254"/>
      <c r="S125" s="254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54"/>
      <c r="R126" s="254"/>
      <c r="S126" s="254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44"/>
      <c r="R127" s="244"/>
      <c r="S127" s="244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44"/>
      <c r="R128" s="244"/>
      <c r="S128" s="244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44"/>
      <c r="R129" s="244"/>
      <c r="S129" s="244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44"/>
      <c r="R130" s="244"/>
      <c r="S130" s="244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44"/>
      <c r="R131" s="244"/>
      <c r="S131" s="244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44"/>
      <c r="R132" s="244"/>
      <c r="S132" s="244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45"/>
      <c r="R134" s="246"/>
      <c r="S134" s="247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48"/>
      <c r="R135" s="249"/>
      <c r="S135" s="250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51"/>
      <c r="R136" s="252"/>
      <c r="S136" s="253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44"/>
      <c r="R137" s="244"/>
      <c r="S137" s="244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54"/>
      <c r="R138" s="254"/>
      <c r="S138" s="254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54"/>
      <c r="R139" s="254"/>
      <c r="S139" s="254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44"/>
      <c r="R140" s="244"/>
      <c r="S140" s="244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44"/>
      <c r="R141" s="244"/>
      <c r="S141" s="244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44"/>
      <c r="R142" s="244"/>
      <c r="S142" s="244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33"/>
      <c r="R143" s="234"/>
      <c r="S143" s="235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89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2021-07-09(금) 오전 00:00</v>
      </c>
      <c r="C150" s="296"/>
      <c r="D150" s="268" t="str">
        <f>TEXT($G$1, "[$-ko-KR]yyyy-mm-dd(ddd) ") &amp; "오후 14:00"</f>
        <v>2021-07-09(금) 오후 14:00</v>
      </c>
      <c r="E150" s="269"/>
      <c r="F150" s="270"/>
      <c r="G150" s="268" t="str">
        <f>TEXT($G$1, "[$-ko-KR]yyyy-mm-dd(ddd) ") &amp; "오후 19:00"</f>
        <v>2021-07-09(금) 오후 19:00</v>
      </c>
      <c r="H150" s="269"/>
      <c r="I150" s="270"/>
      <c r="J150" s="268" t="str">
        <f>TEXT($G$1, "[$-ko-KR]yyyy-mm-dd(ddd) ") &amp; "오후 21:00"</f>
        <v>2021-07-09(금) 오후 21:00</v>
      </c>
      <c r="K150" s="269"/>
      <c r="L150" s="270"/>
      <c r="M150" s="268" t="str">
        <f>TEXT($G$1+1, "[$-ko-KR]yyyy-mm-dd(ddd) ") &amp; "오전 00:00"</f>
        <v>2021-07-10(토)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54"/>
      <c r="R152" s="254"/>
      <c r="S152" s="254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54"/>
      <c r="R153" s="254"/>
      <c r="S153" s="254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44"/>
      <c r="R154" s="244"/>
      <c r="S154" s="244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44"/>
      <c r="R155" s="244"/>
      <c r="S155" s="244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44"/>
      <c r="R156" s="244"/>
      <c r="S156" s="244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44"/>
      <c r="R157" s="244"/>
      <c r="S157" s="244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44"/>
      <c r="R158" s="244"/>
      <c r="S158" s="244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44"/>
      <c r="R159" s="244"/>
      <c r="S159" s="244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45"/>
      <c r="R161" s="246"/>
      <c r="S161" s="247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48"/>
      <c r="R162" s="249"/>
      <c r="S162" s="250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51"/>
      <c r="R163" s="252"/>
      <c r="S163" s="253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44"/>
      <c r="R164" s="244"/>
      <c r="S164" s="244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54"/>
      <c r="R165" s="254"/>
      <c r="S165" s="254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54"/>
      <c r="R166" s="254"/>
      <c r="S166" s="254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44"/>
      <c r="R167" s="244"/>
      <c r="S167" s="244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44"/>
      <c r="R168" s="244"/>
      <c r="S168" s="244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44"/>
      <c r="R169" s="244"/>
      <c r="S169" s="244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33"/>
      <c r="R170" s="234"/>
      <c r="S170" s="235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89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2021-07-09(금) 오전 00:00</v>
      </c>
      <c r="C177" s="296"/>
      <c r="D177" s="268" t="str">
        <f>TEXT($G$1, "[$-ko-KR]yyyy-mm-dd(ddd) ") &amp; "오후 14:00"</f>
        <v>2021-07-09(금) 오후 14:00</v>
      </c>
      <c r="E177" s="269"/>
      <c r="F177" s="270"/>
      <c r="G177" s="268" t="str">
        <f>TEXT($G$1, "[$-ko-KR]yyyy-mm-dd(ddd) ") &amp; "오후 19:00"</f>
        <v>2021-07-09(금) 오후 19:00</v>
      </c>
      <c r="H177" s="269"/>
      <c r="I177" s="270"/>
      <c r="J177" s="268" t="str">
        <f>TEXT($G$1, "[$-ko-KR]yyyy-mm-dd(ddd) ") &amp; "오후 21:00"</f>
        <v>2021-07-09(금) 오후 21:00</v>
      </c>
      <c r="K177" s="269"/>
      <c r="L177" s="270"/>
      <c r="M177" s="268" t="str">
        <f>TEXT($G$1+1, "[$-ko-KR]yyyy-mm-dd(ddd) ") &amp; "오전 00:00"</f>
        <v>2021-07-10(토)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54"/>
      <c r="R179" s="254"/>
      <c r="S179" s="254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54"/>
      <c r="R180" s="254"/>
      <c r="S180" s="254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44"/>
      <c r="R181" s="244"/>
      <c r="S181" s="244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44"/>
      <c r="R182" s="244"/>
      <c r="S182" s="244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44"/>
      <c r="R183" s="244"/>
      <c r="S183" s="244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44"/>
      <c r="R184" s="244"/>
      <c r="S184" s="244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44"/>
      <c r="R185" s="244"/>
      <c r="S185" s="244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44"/>
      <c r="R186" s="244"/>
      <c r="S186" s="244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45"/>
      <c r="R188" s="246"/>
      <c r="S188" s="247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48"/>
      <c r="R189" s="249"/>
      <c r="S189" s="250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51"/>
      <c r="R190" s="252"/>
      <c r="S190" s="253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44"/>
      <c r="R191" s="244"/>
      <c r="S191" s="244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54"/>
      <c r="R192" s="254"/>
      <c r="S192" s="254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54"/>
      <c r="R193" s="254"/>
      <c r="S193" s="254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44"/>
      <c r="R194" s="244"/>
      <c r="S194" s="244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44"/>
      <c r="R195" s="244"/>
      <c r="S195" s="244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44"/>
      <c r="R196" s="244"/>
      <c r="S196" s="244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33"/>
      <c r="R197" s="234"/>
      <c r="S197" s="235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44387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93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2021-07-10(토) 오전 00:00</v>
      </c>
      <c r="C15" s="294"/>
      <c r="D15" s="268" t="str">
        <f>TEXT($G$1, "[$-ko-KR]yyyy-mm-dd(ddd) ") &amp; "오후 14:00"</f>
        <v>2021-07-10(토) 오후 14:00</v>
      </c>
      <c r="E15" s="269"/>
      <c r="F15" s="270"/>
      <c r="G15" s="268" t="str">
        <f>TEXT($G$1, "[$-ko-KR]yyyy-mm-dd(ddd) ") &amp; "오후 19:00"</f>
        <v>2021-07-10(토) 오후 19:00</v>
      </c>
      <c r="H15" s="269"/>
      <c r="I15" s="270"/>
      <c r="J15" s="268" t="str">
        <f>TEXT($G$1, "[$-ko-KR]yyyy-mm-dd(ddd) ") &amp; "오후 21:00"</f>
        <v>2021-07-10(토) 오후 21:00</v>
      </c>
      <c r="K15" s="269"/>
      <c r="L15" s="270"/>
      <c r="M15" s="268" t="str">
        <f>TEXT($G$1+1, "[$-ko-KR]yyyy-mm-dd(ddd) ") &amp; "오전 00:00"</f>
        <v>2021-07-11(일)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93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2021-07-10(토) 오전 00:00</v>
      </c>
      <c r="C42" s="296"/>
      <c r="D42" s="268" t="str">
        <f>TEXT($G$1, "[$-ko-KR]yyyy-mm-dd(ddd) ") &amp; "오후 14:00"</f>
        <v>2021-07-10(토) 오후 14:00</v>
      </c>
      <c r="E42" s="269"/>
      <c r="F42" s="270"/>
      <c r="G42" s="268" t="str">
        <f>TEXT($G$1, "[$-ko-KR]yyyy-mm-dd(ddd) ") &amp; "오후 19:00"</f>
        <v>2021-07-10(토) 오후 19:00</v>
      </c>
      <c r="H42" s="269"/>
      <c r="I42" s="270"/>
      <c r="J42" s="268" t="str">
        <f>TEXT($G$1, "[$-ko-KR]yyyy-mm-dd(ddd) ") &amp; "오후 21:00"</f>
        <v>2021-07-10(토) 오후 21:00</v>
      </c>
      <c r="K42" s="269"/>
      <c r="L42" s="270"/>
      <c r="M42" s="268" t="str">
        <f>TEXT($G$1+1, "[$-ko-KR]yyyy-mm-dd(ddd) ") &amp; "오전 00:00"</f>
        <v>2021-07-11(일)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54"/>
      <c r="R44" s="254"/>
      <c r="S44" s="254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54"/>
      <c r="R45" s="254"/>
      <c r="S45" s="254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44"/>
      <c r="R46" s="244"/>
      <c r="S46" s="244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44"/>
      <c r="R47" s="244"/>
      <c r="S47" s="244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44"/>
      <c r="R48" s="244"/>
      <c r="S48" s="244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44"/>
      <c r="R49" s="244"/>
      <c r="S49" s="244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44"/>
      <c r="R50" s="244"/>
      <c r="S50" s="244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44"/>
      <c r="R51" s="244"/>
      <c r="S51" s="244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45"/>
      <c r="R53" s="246"/>
      <c r="S53" s="247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48"/>
      <c r="R54" s="249"/>
      <c r="S54" s="250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51"/>
      <c r="R55" s="252"/>
      <c r="S55" s="253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44"/>
      <c r="R56" s="244"/>
      <c r="S56" s="244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54"/>
      <c r="R57" s="254"/>
      <c r="S57" s="254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54"/>
      <c r="R58" s="254"/>
      <c r="S58" s="254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44"/>
      <c r="R59" s="244"/>
      <c r="S59" s="244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44"/>
      <c r="R60" s="244"/>
      <c r="S60" s="244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44"/>
      <c r="R61" s="244"/>
      <c r="S61" s="244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33"/>
      <c r="R62" s="234"/>
      <c r="S62" s="235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93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2021-07-10(토) 오전 00:00</v>
      </c>
      <c r="C69" s="296"/>
      <c r="D69" s="268" t="str">
        <f>TEXT($G$1, "[$-ko-KR]yyyy-mm-dd(ddd) ") &amp; "오후 14:00"</f>
        <v>2021-07-10(토) 오후 14:00</v>
      </c>
      <c r="E69" s="269"/>
      <c r="F69" s="270"/>
      <c r="G69" s="268" t="str">
        <f>TEXT($G$1, "[$-ko-KR]yyyy-mm-dd(ddd) ") &amp; "오후 19:00"</f>
        <v>2021-07-10(토) 오후 19:00</v>
      </c>
      <c r="H69" s="269"/>
      <c r="I69" s="270"/>
      <c r="J69" s="268" t="str">
        <f>TEXT($G$1, "[$-ko-KR]yyyy-mm-dd(ddd) ") &amp; "오후 21:00"</f>
        <v>2021-07-10(토) 오후 21:00</v>
      </c>
      <c r="K69" s="269"/>
      <c r="L69" s="270"/>
      <c r="M69" s="268" t="str">
        <f>TEXT($G$1+1, "[$-ko-KR]yyyy-mm-dd(ddd) ") &amp; "오전 00:00"</f>
        <v>2021-07-11(일)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54"/>
      <c r="R71" s="254"/>
      <c r="S71" s="254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54"/>
      <c r="R72" s="254"/>
      <c r="S72" s="254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44"/>
      <c r="R73" s="244"/>
      <c r="S73" s="244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44"/>
      <c r="R74" s="244"/>
      <c r="S74" s="244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44"/>
      <c r="R75" s="244"/>
      <c r="S75" s="244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44"/>
      <c r="R76" s="244"/>
      <c r="S76" s="244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44"/>
      <c r="R77" s="244"/>
      <c r="S77" s="244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44"/>
      <c r="R78" s="244"/>
      <c r="S78" s="244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45"/>
      <c r="R80" s="246"/>
      <c r="S80" s="247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48"/>
      <c r="R81" s="249"/>
      <c r="S81" s="250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51"/>
      <c r="R82" s="252"/>
      <c r="S82" s="253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44"/>
      <c r="R83" s="244"/>
      <c r="S83" s="244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54"/>
      <c r="R84" s="254"/>
      <c r="S84" s="254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54"/>
      <c r="R85" s="254"/>
      <c r="S85" s="254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44"/>
      <c r="R86" s="244"/>
      <c r="S86" s="244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44"/>
      <c r="R87" s="244"/>
      <c r="S87" s="244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44"/>
      <c r="R88" s="244"/>
      <c r="S88" s="244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33"/>
      <c r="R89" s="234"/>
      <c r="S89" s="235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93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2021-07-10(토) 오전 00:00</v>
      </c>
      <c r="C96" s="296"/>
      <c r="D96" s="268" t="str">
        <f>TEXT($G$1, "[$-ko-KR]yyyy-mm-dd(ddd) ") &amp; "오후 14:00"</f>
        <v>2021-07-10(토) 오후 14:00</v>
      </c>
      <c r="E96" s="269"/>
      <c r="F96" s="270"/>
      <c r="G96" s="268" t="str">
        <f>TEXT($G$1, "[$-ko-KR]yyyy-mm-dd(ddd) ") &amp; "오후 19:00"</f>
        <v>2021-07-10(토) 오후 19:00</v>
      </c>
      <c r="H96" s="269"/>
      <c r="I96" s="270"/>
      <c r="J96" s="268" t="str">
        <f>TEXT($G$1, "[$-ko-KR]yyyy-mm-dd(ddd) ") &amp; "오후 21:00"</f>
        <v>2021-07-10(토) 오후 21:00</v>
      </c>
      <c r="K96" s="269"/>
      <c r="L96" s="270"/>
      <c r="M96" s="268" t="str">
        <f>TEXT($G$1+1, "[$-ko-KR]yyyy-mm-dd(ddd) ") &amp; "오전 00:00"</f>
        <v>2021-07-11(일)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54"/>
      <c r="R98" s="254"/>
      <c r="S98" s="254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54"/>
      <c r="R99" s="254"/>
      <c r="S99" s="254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44"/>
      <c r="R100" s="244"/>
      <c r="S100" s="244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44"/>
      <c r="R101" s="244"/>
      <c r="S101" s="244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44"/>
      <c r="R102" s="244"/>
      <c r="S102" s="244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44"/>
      <c r="R103" s="244"/>
      <c r="S103" s="244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44"/>
      <c r="R104" s="244"/>
      <c r="S104" s="244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44"/>
      <c r="R105" s="244"/>
      <c r="S105" s="244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45"/>
      <c r="R107" s="246"/>
      <c r="S107" s="247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48"/>
      <c r="R108" s="249"/>
      <c r="S108" s="250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51"/>
      <c r="R109" s="252"/>
      <c r="S109" s="253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44"/>
      <c r="R110" s="244"/>
      <c r="S110" s="244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54"/>
      <c r="R111" s="254"/>
      <c r="S111" s="254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54"/>
      <c r="R112" s="254"/>
      <c r="S112" s="254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44"/>
      <c r="R113" s="244"/>
      <c r="S113" s="244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44"/>
      <c r="R114" s="244"/>
      <c r="S114" s="244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44"/>
      <c r="R115" s="244"/>
      <c r="S115" s="244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33"/>
      <c r="R116" s="234"/>
      <c r="S116" s="235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93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2021-07-10(토) 오전 00:00</v>
      </c>
      <c r="C123" s="296"/>
      <c r="D123" s="268" t="str">
        <f>TEXT($G$1, "[$-ko-KR]yyyy-mm-dd(ddd) ") &amp; "오후 14:00"</f>
        <v>2021-07-10(토) 오후 14:00</v>
      </c>
      <c r="E123" s="269"/>
      <c r="F123" s="270"/>
      <c r="G123" s="268" t="str">
        <f>TEXT($G$1, "[$-ko-KR]yyyy-mm-dd(ddd) ") &amp; "오후 19:00"</f>
        <v>2021-07-10(토) 오후 19:00</v>
      </c>
      <c r="H123" s="269"/>
      <c r="I123" s="270"/>
      <c r="J123" s="268" t="str">
        <f>TEXT($G$1, "[$-ko-KR]yyyy-mm-dd(ddd) ") &amp; "오후 21:00"</f>
        <v>2021-07-10(토) 오후 21:00</v>
      </c>
      <c r="K123" s="269"/>
      <c r="L123" s="270"/>
      <c r="M123" s="268" t="str">
        <f>TEXT($G$1+1, "[$-ko-KR]yyyy-mm-dd(ddd) ") &amp; "오전 00:00"</f>
        <v>2021-07-11(일)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54"/>
      <c r="R125" s="254"/>
      <c r="S125" s="254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54"/>
      <c r="R126" s="254"/>
      <c r="S126" s="254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44"/>
      <c r="R127" s="244"/>
      <c r="S127" s="244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44"/>
      <c r="R128" s="244"/>
      <c r="S128" s="244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44"/>
      <c r="R129" s="244"/>
      <c r="S129" s="244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44"/>
      <c r="R130" s="244"/>
      <c r="S130" s="244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44"/>
      <c r="R131" s="244"/>
      <c r="S131" s="244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44"/>
      <c r="R132" s="244"/>
      <c r="S132" s="244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45"/>
      <c r="R134" s="246"/>
      <c r="S134" s="247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48"/>
      <c r="R135" s="249"/>
      <c r="S135" s="250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51"/>
      <c r="R136" s="252"/>
      <c r="S136" s="253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44"/>
      <c r="R137" s="244"/>
      <c r="S137" s="244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54"/>
      <c r="R138" s="254"/>
      <c r="S138" s="254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54"/>
      <c r="R139" s="254"/>
      <c r="S139" s="254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44"/>
      <c r="R140" s="244"/>
      <c r="S140" s="244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44"/>
      <c r="R141" s="244"/>
      <c r="S141" s="244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44"/>
      <c r="R142" s="244"/>
      <c r="S142" s="244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33"/>
      <c r="R143" s="234"/>
      <c r="S143" s="235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93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2021-07-10(토) 오전 00:00</v>
      </c>
      <c r="C150" s="296"/>
      <c r="D150" s="268" t="str">
        <f>TEXT($G$1, "[$-ko-KR]yyyy-mm-dd(ddd) ") &amp; "오후 14:00"</f>
        <v>2021-07-10(토) 오후 14:00</v>
      </c>
      <c r="E150" s="269"/>
      <c r="F150" s="270"/>
      <c r="G150" s="268" t="str">
        <f>TEXT($G$1, "[$-ko-KR]yyyy-mm-dd(ddd) ") &amp; "오후 19:00"</f>
        <v>2021-07-10(토) 오후 19:00</v>
      </c>
      <c r="H150" s="269"/>
      <c r="I150" s="270"/>
      <c r="J150" s="268" t="str">
        <f>TEXT($G$1, "[$-ko-KR]yyyy-mm-dd(ddd) ") &amp; "오후 21:00"</f>
        <v>2021-07-10(토) 오후 21:00</v>
      </c>
      <c r="K150" s="269"/>
      <c r="L150" s="270"/>
      <c r="M150" s="268" t="str">
        <f>TEXT($G$1+1, "[$-ko-KR]yyyy-mm-dd(ddd) ") &amp; "오전 00:00"</f>
        <v>2021-07-11(일)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54"/>
      <c r="R152" s="254"/>
      <c r="S152" s="254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54"/>
      <c r="R153" s="254"/>
      <c r="S153" s="254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44"/>
      <c r="R154" s="244"/>
      <c r="S154" s="244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44"/>
      <c r="R155" s="244"/>
      <c r="S155" s="244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44"/>
      <c r="R156" s="244"/>
      <c r="S156" s="244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44"/>
      <c r="R157" s="244"/>
      <c r="S157" s="244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44"/>
      <c r="R158" s="244"/>
      <c r="S158" s="244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44"/>
      <c r="R159" s="244"/>
      <c r="S159" s="244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45"/>
      <c r="R161" s="246"/>
      <c r="S161" s="247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48"/>
      <c r="R162" s="249"/>
      <c r="S162" s="250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51"/>
      <c r="R163" s="252"/>
      <c r="S163" s="253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44"/>
      <c r="R164" s="244"/>
      <c r="S164" s="244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54"/>
      <c r="R165" s="254"/>
      <c r="S165" s="254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54"/>
      <c r="R166" s="254"/>
      <c r="S166" s="254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44"/>
      <c r="R167" s="244"/>
      <c r="S167" s="244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44"/>
      <c r="R168" s="244"/>
      <c r="S168" s="244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44"/>
      <c r="R169" s="244"/>
      <c r="S169" s="244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33"/>
      <c r="R170" s="234"/>
      <c r="S170" s="235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93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2021-07-10(토) 오전 00:00</v>
      </c>
      <c r="C177" s="296"/>
      <c r="D177" s="268" t="str">
        <f>TEXT($G$1, "[$-ko-KR]yyyy-mm-dd(ddd) ") &amp; "오후 14:00"</f>
        <v>2021-07-10(토) 오후 14:00</v>
      </c>
      <c r="E177" s="269"/>
      <c r="F177" s="270"/>
      <c r="G177" s="268" t="str">
        <f>TEXT($G$1, "[$-ko-KR]yyyy-mm-dd(ddd) ") &amp; "오후 19:00"</f>
        <v>2021-07-10(토) 오후 19:00</v>
      </c>
      <c r="H177" s="269"/>
      <c r="I177" s="270"/>
      <c r="J177" s="268" t="str">
        <f>TEXT($G$1, "[$-ko-KR]yyyy-mm-dd(ddd) ") &amp; "오후 21:00"</f>
        <v>2021-07-10(토) 오후 21:00</v>
      </c>
      <c r="K177" s="269"/>
      <c r="L177" s="270"/>
      <c r="M177" s="268" t="str">
        <f>TEXT($G$1+1, "[$-ko-KR]yyyy-mm-dd(ddd) ") &amp; "오전 00:00"</f>
        <v>2021-07-11(일)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54"/>
      <c r="R179" s="254"/>
      <c r="S179" s="254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54"/>
      <c r="R180" s="254"/>
      <c r="S180" s="254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44"/>
      <c r="R181" s="244"/>
      <c r="S181" s="244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44"/>
      <c r="R182" s="244"/>
      <c r="S182" s="244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44"/>
      <c r="R183" s="244"/>
      <c r="S183" s="244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44"/>
      <c r="R184" s="244"/>
      <c r="S184" s="244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44"/>
      <c r="R185" s="244"/>
      <c r="S185" s="244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44"/>
      <c r="R186" s="244"/>
      <c r="S186" s="244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45"/>
      <c r="R188" s="246"/>
      <c r="S188" s="247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48"/>
      <c r="R189" s="249"/>
      <c r="S189" s="250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51"/>
      <c r="R190" s="252"/>
      <c r="S190" s="253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44"/>
      <c r="R191" s="244"/>
      <c r="S191" s="244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54"/>
      <c r="R192" s="254"/>
      <c r="S192" s="254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54"/>
      <c r="R193" s="254"/>
      <c r="S193" s="254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44"/>
      <c r="R194" s="244"/>
      <c r="S194" s="244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44"/>
      <c r="R195" s="244"/>
      <c r="S195" s="244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44"/>
      <c r="R196" s="244"/>
      <c r="S196" s="244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33"/>
      <c r="R197" s="234"/>
      <c r="S197" s="235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44388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97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2021-07-11(일) 오전 00:00</v>
      </c>
      <c r="C15" s="294"/>
      <c r="D15" s="268" t="str">
        <f>TEXT($G$1, "[$-ko-KR]yyyy-mm-dd(ddd) ") &amp; "오후 14:00"</f>
        <v>2021-07-11(일) 오후 14:00</v>
      </c>
      <c r="E15" s="269"/>
      <c r="F15" s="270"/>
      <c r="G15" s="268" t="str">
        <f>TEXT($G$1, "[$-ko-KR]yyyy-mm-dd(ddd) ") &amp; "오후 19:00"</f>
        <v>2021-07-11(일) 오후 19:00</v>
      </c>
      <c r="H15" s="269"/>
      <c r="I15" s="270"/>
      <c r="J15" s="268" t="str">
        <f>TEXT($G$1, "[$-ko-KR]yyyy-mm-dd(ddd) ") &amp; "오후 21:00"</f>
        <v>2021-07-11(일) 오후 21:00</v>
      </c>
      <c r="K15" s="269"/>
      <c r="L15" s="270"/>
      <c r="M15" s="268" t="str">
        <f>TEXT($G$1+1, "[$-ko-KR]yyyy-mm-dd(ddd) ") &amp; "오전 00:00"</f>
        <v>2021-07-12(월)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97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2021-07-11(일) 오전 00:00</v>
      </c>
      <c r="C42" s="296"/>
      <c r="D42" s="268" t="str">
        <f>TEXT($G$1, "[$-ko-KR]yyyy-mm-dd(ddd) ") &amp; "오후 14:00"</f>
        <v>2021-07-11(일) 오후 14:00</v>
      </c>
      <c r="E42" s="269"/>
      <c r="F42" s="270"/>
      <c r="G42" s="268" t="str">
        <f>TEXT($G$1, "[$-ko-KR]yyyy-mm-dd(ddd) ") &amp; "오후 19:00"</f>
        <v>2021-07-11(일) 오후 19:00</v>
      </c>
      <c r="H42" s="269"/>
      <c r="I42" s="270"/>
      <c r="J42" s="268" t="str">
        <f>TEXT($G$1, "[$-ko-KR]yyyy-mm-dd(ddd) ") &amp; "오후 21:00"</f>
        <v>2021-07-11(일) 오후 21:00</v>
      </c>
      <c r="K42" s="269"/>
      <c r="L42" s="270"/>
      <c r="M42" s="268" t="str">
        <f>TEXT($G$1+1, "[$-ko-KR]yyyy-mm-dd(ddd) ") &amp; "오전 00:00"</f>
        <v>2021-07-12(월)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54"/>
      <c r="R44" s="254"/>
      <c r="S44" s="254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54"/>
      <c r="R45" s="254"/>
      <c r="S45" s="254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44"/>
      <c r="R46" s="244"/>
      <c r="S46" s="244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44"/>
      <c r="R47" s="244"/>
      <c r="S47" s="244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44"/>
      <c r="R48" s="244"/>
      <c r="S48" s="244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44"/>
      <c r="R49" s="244"/>
      <c r="S49" s="244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44"/>
      <c r="R50" s="244"/>
      <c r="S50" s="244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44"/>
      <c r="R51" s="244"/>
      <c r="S51" s="244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45"/>
      <c r="R53" s="246"/>
      <c r="S53" s="247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48"/>
      <c r="R54" s="249"/>
      <c r="S54" s="250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51"/>
      <c r="R55" s="252"/>
      <c r="S55" s="253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44"/>
      <c r="R56" s="244"/>
      <c r="S56" s="244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54"/>
      <c r="R57" s="254"/>
      <c r="S57" s="254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54"/>
      <c r="R58" s="254"/>
      <c r="S58" s="254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44"/>
      <c r="R59" s="244"/>
      <c r="S59" s="244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44"/>
      <c r="R60" s="244"/>
      <c r="S60" s="244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44"/>
      <c r="R61" s="244"/>
      <c r="S61" s="244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33"/>
      <c r="R62" s="234"/>
      <c r="S62" s="235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97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2021-07-11(일) 오전 00:00</v>
      </c>
      <c r="C69" s="296"/>
      <c r="D69" s="268" t="str">
        <f>TEXT($G$1, "[$-ko-KR]yyyy-mm-dd(ddd) ") &amp; "오후 14:00"</f>
        <v>2021-07-11(일) 오후 14:00</v>
      </c>
      <c r="E69" s="269"/>
      <c r="F69" s="270"/>
      <c r="G69" s="268" t="str">
        <f>TEXT($G$1, "[$-ko-KR]yyyy-mm-dd(ddd) ") &amp; "오후 19:00"</f>
        <v>2021-07-11(일) 오후 19:00</v>
      </c>
      <c r="H69" s="269"/>
      <c r="I69" s="270"/>
      <c r="J69" s="268" t="str">
        <f>TEXT($G$1, "[$-ko-KR]yyyy-mm-dd(ddd) ") &amp; "오후 21:00"</f>
        <v>2021-07-11(일) 오후 21:00</v>
      </c>
      <c r="K69" s="269"/>
      <c r="L69" s="270"/>
      <c r="M69" s="268" t="str">
        <f>TEXT($G$1+1, "[$-ko-KR]yyyy-mm-dd(ddd) ") &amp; "오전 00:00"</f>
        <v>2021-07-12(월)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54"/>
      <c r="R71" s="254"/>
      <c r="S71" s="254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54"/>
      <c r="R72" s="254"/>
      <c r="S72" s="254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44"/>
      <c r="R73" s="244"/>
      <c r="S73" s="244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44"/>
      <c r="R74" s="244"/>
      <c r="S74" s="244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44"/>
      <c r="R75" s="244"/>
      <c r="S75" s="244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44"/>
      <c r="R76" s="244"/>
      <c r="S76" s="244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44"/>
      <c r="R77" s="244"/>
      <c r="S77" s="244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44"/>
      <c r="R78" s="244"/>
      <c r="S78" s="244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45"/>
      <c r="R80" s="246"/>
      <c r="S80" s="247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48"/>
      <c r="R81" s="249"/>
      <c r="S81" s="250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51"/>
      <c r="R82" s="252"/>
      <c r="S82" s="253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44"/>
      <c r="R83" s="244"/>
      <c r="S83" s="244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54"/>
      <c r="R84" s="254"/>
      <c r="S84" s="254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54"/>
      <c r="R85" s="254"/>
      <c r="S85" s="254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44"/>
      <c r="R86" s="244"/>
      <c r="S86" s="244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44"/>
      <c r="R87" s="244"/>
      <c r="S87" s="244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44"/>
      <c r="R88" s="244"/>
      <c r="S88" s="244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33"/>
      <c r="R89" s="234"/>
      <c r="S89" s="235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97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2021-07-11(일) 오전 00:00</v>
      </c>
      <c r="C96" s="296"/>
      <c r="D96" s="268" t="str">
        <f>TEXT($G$1, "[$-ko-KR]yyyy-mm-dd(ddd) ") &amp; "오후 14:00"</f>
        <v>2021-07-11(일) 오후 14:00</v>
      </c>
      <c r="E96" s="269"/>
      <c r="F96" s="270"/>
      <c r="G96" s="268" t="str">
        <f>TEXT($G$1, "[$-ko-KR]yyyy-mm-dd(ddd) ") &amp; "오후 19:00"</f>
        <v>2021-07-11(일) 오후 19:00</v>
      </c>
      <c r="H96" s="269"/>
      <c r="I96" s="270"/>
      <c r="J96" s="268" t="str">
        <f>TEXT($G$1, "[$-ko-KR]yyyy-mm-dd(ddd) ") &amp; "오후 21:00"</f>
        <v>2021-07-11(일) 오후 21:00</v>
      </c>
      <c r="K96" s="269"/>
      <c r="L96" s="270"/>
      <c r="M96" s="268" t="str">
        <f>TEXT($G$1+1, "[$-ko-KR]yyyy-mm-dd(ddd) ") &amp; "오전 00:00"</f>
        <v>2021-07-12(월)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54"/>
      <c r="R98" s="254"/>
      <c r="S98" s="254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54"/>
      <c r="R99" s="254"/>
      <c r="S99" s="254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44"/>
      <c r="R100" s="244"/>
      <c r="S100" s="244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44"/>
      <c r="R101" s="244"/>
      <c r="S101" s="244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44"/>
      <c r="R102" s="244"/>
      <c r="S102" s="244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44"/>
      <c r="R103" s="244"/>
      <c r="S103" s="244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44"/>
      <c r="R104" s="244"/>
      <c r="S104" s="244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44"/>
      <c r="R105" s="244"/>
      <c r="S105" s="244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45"/>
      <c r="R107" s="246"/>
      <c r="S107" s="247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48"/>
      <c r="R108" s="249"/>
      <c r="S108" s="250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51"/>
      <c r="R109" s="252"/>
      <c r="S109" s="253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44"/>
      <c r="R110" s="244"/>
      <c r="S110" s="244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54"/>
      <c r="R111" s="254"/>
      <c r="S111" s="254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54"/>
      <c r="R112" s="254"/>
      <c r="S112" s="254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44"/>
      <c r="R113" s="244"/>
      <c r="S113" s="244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44"/>
      <c r="R114" s="244"/>
      <c r="S114" s="244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44"/>
      <c r="R115" s="244"/>
      <c r="S115" s="244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33"/>
      <c r="R116" s="234"/>
      <c r="S116" s="235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97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2021-07-11(일) 오전 00:00</v>
      </c>
      <c r="C123" s="296"/>
      <c r="D123" s="268" t="str">
        <f>TEXT($G$1, "[$-ko-KR]yyyy-mm-dd(ddd) ") &amp; "오후 14:00"</f>
        <v>2021-07-11(일) 오후 14:00</v>
      </c>
      <c r="E123" s="269"/>
      <c r="F123" s="270"/>
      <c r="G123" s="268" t="str">
        <f>TEXT($G$1, "[$-ko-KR]yyyy-mm-dd(ddd) ") &amp; "오후 19:00"</f>
        <v>2021-07-11(일) 오후 19:00</v>
      </c>
      <c r="H123" s="269"/>
      <c r="I123" s="270"/>
      <c r="J123" s="268" t="str">
        <f>TEXT($G$1, "[$-ko-KR]yyyy-mm-dd(ddd) ") &amp; "오후 21:00"</f>
        <v>2021-07-11(일) 오후 21:00</v>
      </c>
      <c r="K123" s="269"/>
      <c r="L123" s="270"/>
      <c r="M123" s="268" t="str">
        <f>TEXT($G$1+1, "[$-ko-KR]yyyy-mm-dd(ddd) ") &amp; "오전 00:00"</f>
        <v>2021-07-12(월)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54"/>
      <c r="R125" s="254"/>
      <c r="S125" s="254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54"/>
      <c r="R126" s="254"/>
      <c r="S126" s="254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44"/>
      <c r="R127" s="244"/>
      <c r="S127" s="244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44"/>
      <c r="R128" s="244"/>
      <c r="S128" s="244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44"/>
      <c r="R129" s="244"/>
      <c r="S129" s="244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44"/>
      <c r="R130" s="244"/>
      <c r="S130" s="244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44"/>
      <c r="R131" s="244"/>
      <c r="S131" s="244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44"/>
      <c r="R132" s="244"/>
      <c r="S132" s="244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45"/>
      <c r="R134" s="246"/>
      <c r="S134" s="247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48"/>
      <c r="R135" s="249"/>
      <c r="S135" s="250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51"/>
      <c r="R136" s="252"/>
      <c r="S136" s="253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44"/>
      <c r="R137" s="244"/>
      <c r="S137" s="244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54"/>
      <c r="R138" s="254"/>
      <c r="S138" s="254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54"/>
      <c r="R139" s="254"/>
      <c r="S139" s="254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44"/>
      <c r="R140" s="244"/>
      <c r="S140" s="244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44"/>
      <c r="R141" s="244"/>
      <c r="S141" s="244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44"/>
      <c r="R142" s="244"/>
      <c r="S142" s="244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33"/>
      <c r="R143" s="234"/>
      <c r="S143" s="235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97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2021-07-11(일) 오전 00:00</v>
      </c>
      <c r="C150" s="296"/>
      <c r="D150" s="268" t="str">
        <f>TEXT($G$1, "[$-ko-KR]yyyy-mm-dd(ddd) ") &amp; "오후 14:00"</f>
        <v>2021-07-11(일) 오후 14:00</v>
      </c>
      <c r="E150" s="269"/>
      <c r="F150" s="270"/>
      <c r="G150" s="268" t="str">
        <f>TEXT($G$1, "[$-ko-KR]yyyy-mm-dd(ddd) ") &amp; "오후 19:00"</f>
        <v>2021-07-11(일) 오후 19:00</v>
      </c>
      <c r="H150" s="269"/>
      <c r="I150" s="270"/>
      <c r="J150" s="268" t="str">
        <f>TEXT($G$1, "[$-ko-KR]yyyy-mm-dd(ddd) ") &amp; "오후 21:00"</f>
        <v>2021-07-11(일) 오후 21:00</v>
      </c>
      <c r="K150" s="269"/>
      <c r="L150" s="270"/>
      <c r="M150" s="268" t="str">
        <f>TEXT($G$1+1, "[$-ko-KR]yyyy-mm-dd(ddd) ") &amp; "오전 00:00"</f>
        <v>2021-07-12(월)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54"/>
      <c r="R152" s="254"/>
      <c r="S152" s="254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4"/>
      <c r="R153" s="254"/>
      <c r="S153" s="254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44"/>
      <c r="R154" s="244"/>
      <c r="S154" s="244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44"/>
      <c r="R155" s="244"/>
      <c r="S155" s="244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44"/>
      <c r="R156" s="244"/>
      <c r="S156" s="244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44"/>
      <c r="R157" s="244"/>
      <c r="S157" s="244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44"/>
      <c r="R158" s="244"/>
      <c r="S158" s="244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44"/>
      <c r="R159" s="244"/>
      <c r="S159" s="244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45"/>
      <c r="R161" s="246"/>
      <c r="S161" s="247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48"/>
      <c r="R162" s="249"/>
      <c r="S162" s="250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51"/>
      <c r="R163" s="252"/>
      <c r="S163" s="253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44"/>
      <c r="R164" s="244"/>
      <c r="S164" s="244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54"/>
      <c r="R165" s="254"/>
      <c r="S165" s="254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54"/>
      <c r="R166" s="254"/>
      <c r="S166" s="254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44"/>
      <c r="R167" s="244"/>
      <c r="S167" s="244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44"/>
      <c r="R168" s="244"/>
      <c r="S168" s="244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44"/>
      <c r="R169" s="244"/>
      <c r="S169" s="244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33"/>
      <c r="R170" s="234"/>
      <c r="S170" s="235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97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2021-07-11(일) 오전 00:00</v>
      </c>
      <c r="C177" s="296"/>
      <c r="D177" s="268" t="str">
        <f>TEXT($G$1, "[$-ko-KR]yyyy-mm-dd(ddd) ") &amp; "오후 14:00"</f>
        <v>2021-07-11(일) 오후 14:00</v>
      </c>
      <c r="E177" s="269"/>
      <c r="F177" s="270"/>
      <c r="G177" s="268" t="str">
        <f>TEXT($G$1, "[$-ko-KR]yyyy-mm-dd(ddd) ") &amp; "오후 19:00"</f>
        <v>2021-07-11(일) 오후 19:00</v>
      </c>
      <c r="H177" s="269"/>
      <c r="I177" s="270"/>
      <c r="J177" s="268" t="str">
        <f>TEXT($G$1, "[$-ko-KR]yyyy-mm-dd(ddd) ") &amp; "오후 21:00"</f>
        <v>2021-07-11(일) 오후 21:00</v>
      </c>
      <c r="K177" s="269"/>
      <c r="L177" s="270"/>
      <c r="M177" s="268" t="str">
        <f>TEXT($G$1+1, "[$-ko-KR]yyyy-mm-dd(ddd) ") &amp; "오전 00:00"</f>
        <v>2021-07-12(월)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54"/>
      <c r="R179" s="254"/>
      <c r="S179" s="254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54"/>
      <c r="R180" s="254"/>
      <c r="S180" s="254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44"/>
      <c r="R181" s="244"/>
      <c r="S181" s="244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44"/>
      <c r="R182" s="244"/>
      <c r="S182" s="244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44"/>
      <c r="R183" s="244"/>
      <c r="S183" s="244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44"/>
      <c r="R184" s="244"/>
      <c r="S184" s="244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44"/>
      <c r="R185" s="244"/>
      <c r="S185" s="244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44"/>
      <c r="R186" s="244"/>
      <c r="S186" s="244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45"/>
      <c r="R188" s="246"/>
      <c r="S188" s="247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48"/>
      <c r="R189" s="249"/>
      <c r="S189" s="250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51"/>
      <c r="R190" s="252"/>
      <c r="S190" s="253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44"/>
      <c r="R191" s="244"/>
      <c r="S191" s="244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54"/>
      <c r="R192" s="254"/>
      <c r="S192" s="254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54"/>
      <c r="R193" s="254"/>
      <c r="S193" s="254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44"/>
      <c r="R194" s="244"/>
      <c r="S194" s="244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44"/>
      <c r="R195" s="244"/>
      <c r="S195" s="244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44"/>
      <c r="R196" s="244"/>
      <c r="S196" s="244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33"/>
      <c r="R197" s="234"/>
      <c r="S197" s="235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44389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01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2021-07-12(월) 오전 00:00</v>
      </c>
      <c r="C15" s="294"/>
      <c r="D15" s="268" t="str">
        <f>TEXT($G$1, "[$-ko-KR]yyyy-mm-dd(ddd) ") &amp; "오후 14:00"</f>
        <v>2021-07-12(월) 오후 14:00</v>
      </c>
      <c r="E15" s="269"/>
      <c r="F15" s="270"/>
      <c r="G15" s="268" t="str">
        <f>TEXT($G$1, "[$-ko-KR]yyyy-mm-dd(ddd) ") &amp; "오후 19:00"</f>
        <v>2021-07-12(월) 오후 19:00</v>
      </c>
      <c r="H15" s="269"/>
      <c r="I15" s="270"/>
      <c r="J15" s="268" t="str">
        <f>TEXT($G$1, "[$-ko-KR]yyyy-mm-dd(ddd) ") &amp; "오후 21:00"</f>
        <v>2021-07-12(월) 오후 21:00</v>
      </c>
      <c r="K15" s="269"/>
      <c r="L15" s="270"/>
      <c r="M15" s="268" t="str">
        <f>TEXT($G$1+1, "[$-ko-KR]yyyy-mm-dd(ddd) ") &amp; "오전 00:00"</f>
        <v>2021-07-13(화)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01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2021-07-12(월) 오전 00:00</v>
      </c>
      <c r="C42" s="296"/>
      <c r="D42" s="268" t="str">
        <f>TEXT($G$1, "[$-ko-KR]yyyy-mm-dd(ddd) ") &amp; "오후 14:00"</f>
        <v>2021-07-12(월) 오후 14:00</v>
      </c>
      <c r="E42" s="269"/>
      <c r="F42" s="270"/>
      <c r="G42" s="268" t="str">
        <f>TEXT($G$1, "[$-ko-KR]yyyy-mm-dd(ddd) ") &amp; "오후 19:00"</f>
        <v>2021-07-12(월) 오후 19:00</v>
      </c>
      <c r="H42" s="269"/>
      <c r="I42" s="270"/>
      <c r="J42" s="268" t="str">
        <f>TEXT($G$1, "[$-ko-KR]yyyy-mm-dd(ddd) ") &amp; "오후 21:00"</f>
        <v>2021-07-12(월) 오후 21:00</v>
      </c>
      <c r="K42" s="269"/>
      <c r="L42" s="270"/>
      <c r="M42" s="268" t="str">
        <f>TEXT($G$1+1, "[$-ko-KR]yyyy-mm-dd(ddd) ") &amp; "오전 00:00"</f>
        <v>2021-07-13(화)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44"/>
      <c r="R46" s="244"/>
      <c r="S46" s="244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44"/>
      <c r="R47" s="244"/>
      <c r="S47" s="244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44"/>
      <c r="R48" s="244"/>
      <c r="S48" s="244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4"/>
      <c r="R49" s="244"/>
      <c r="S49" s="244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4"/>
      <c r="R50" s="244"/>
      <c r="S50" s="244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44"/>
      <c r="R51" s="244"/>
      <c r="S51" s="244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45"/>
      <c r="R53" s="246"/>
      <c r="S53" s="247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8"/>
      <c r="R54" s="249"/>
      <c r="S54" s="250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1"/>
      <c r="R55" s="252"/>
      <c r="S55" s="253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44"/>
      <c r="R56" s="244"/>
      <c r="S56" s="244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4"/>
      <c r="R59" s="244"/>
      <c r="S59" s="244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01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2021-07-12(월) 오전 00:00</v>
      </c>
      <c r="C69" s="296"/>
      <c r="D69" s="268" t="str">
        <f>TEXT($G$1, "[$-ko-KR]yyyy-mm-dd(ddd) ") &amp; "오후 14:00"</f>
        <v>2021-07-12(월) 오후 14:00</v>
      </c>
      <c r="E69" s="269"/>
      <c r="F69" s="270"/>
      <c r="G69" s="268" t="str">
        <f>TEXT($G$1, "[$-ko-KR]yyyy-mm-dd(ddd) ") &amp; "오후 19:00"</f>
        <v>2021-07-12(월) 오후 19:00</v>
      </c>
      <c r="H69" s="269"/>
      <c r="I69" s="270"/>
      <c r="J69" s="268" t="str">
        <f>TEXT($G$1, "[$-ko-KR]yyyy-mm-dd(ddd) ") &amp; "오후 21:00"</f>
        <v>2021-07-12(월) 오후 21:00</v>
      </c>
      <c r="K69" s="269"/>
      <c r="L69" s="270"/>
      <c r="M69" s="268" t="str">
        <f>TEXT($G$1+1, "[$-ko-KR]yyyy-mm-dd(ddd) ") &amp; "오전 00:00"</f>
        <v>2021-07-13(화)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44"/>
      <c r="R73" s="244"/>
      <c r="S73" s="244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44"/>
      <c r="R74" s="244"/>
      <c r="S74" s="244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44"/>
      <c r="R75" s="244"/>
      <c r="S75" s="244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4"/>
      <c r="R76" s="244"/>
      <c r="S76" s="244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4"/>
      <c r="R77" s="244"/>
      <c r="S77" s="244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44"/>
      <c r="R78" s="244"/>
      <c r="S78" s="244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45"/>
      <c r="R80" s="246"/>
      <c r="S80" s="247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8"/>
      <c r="R81" s="249"/>
      <c r="S81" s="250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1"/>
      <c r="R82" s="252"/>
      <c r="S82" s="253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44"/>
      <c r="R83" s="244"/>
      <c r="S83" s="244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4"/>
      <c r="R86" s="244"/>
      <c r="S86" s="244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4"/>
      <c r="R87" s="244"/>
      <c r="S87" s="244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44"/>
      <c r="R88" s="244"/>
      <c r="S88" s="244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01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2021-07-12(월) 오전 00:00</v>
      </c>
      <c r="C96" s="296"/>
      <c r="D96" s="268" t="str">
        <f>TEXT($G$1, "[$-ko-KR]yyyy-mm-dd(ddd) ") &amp; "오후 14:00"</f>
        <v>2021-07-12(월) 오후 14:00</v>
      </c>
      <c r="E96" s="269"/>
      <c r="F96" s="270"/>
      <c r="G96" s="268" t="str">
        <f>TEXT($G$1, "[$-ko-KR]yyyy-mm-dd(ddd) ") &amp; "오후 19:00"</f>
        <v>2021-07-12(월) 오후 19:00</v>
      </c>
      <c r="H96" s="269"/>
      <c r="I96" s="270"/>
      <c r="J96" s="268" t="str">
        <f>TEXT($G$1, "[$-ko-KR]yyyy-mm-dd(ddd) ") &amp; "오후 21:00"</f>
        <v>2021-07-12(월) 오후 21:00</v>
      </c>
      <c r="K96" s="269"/>
      <c r="L96" s="270"/>
      <c r="M96" s="268" t="str">
        <f>TEXT($G$1+1, "[$-ko-KR]yyyy-mm-dd(ddd) ") &amp; "오전 00:00"</f>
        <v>2021-07-13(화)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44"/>
      <c r="R100" s="244"/>
      <c r="S100" s="244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44"/>
      <c r="R101" s="244"/>
      <c r="S101" s="244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44"/>
      <c r="R102" s="244"/>
      <c r="S102" s="244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4"/>
      <c r="R103" s="244"/>
      <c r="S103" s="244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4"/>
      <c r="R104" s="244"/>
      <c r="S104" s="244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44"/>
      <c r="R105" s="244"/>
      <c r="S105" s="244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45"/>
      <c r="R107" s="246"/>
      <c r="S107" s="247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8"/>
      <c r="R108" s="249"/>
      <c r="S108" s="250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1"/>
      <c r="R109" s="252"/>
      <c r="S109" s="253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44"/>
      <c r="R110" s="244"/>
      <c r="S110" s="244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4"/>
      <c r="R113" s="244"/>
      <c r="S113" s="244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4"/>
      <c r="R114" s="244"/>
      <c r="S114" s="244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44"/>
      <c r="R115" s="244"/>
      <c r="S115" s="244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01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2021-07-12(월) 오전 00:00</v>
      </c>
      <c r="C123" s="296"/>
      <c r="D123" s="268" t="str">
        <f>TEXT($G$1, "[$-ko-KR]yyyy-mm-dd(ddd) ") &amp; "오후 14:00"</f>
        <v>2021-07-12(월) 오후 14:00</v>
      </c>
      <c r="E123" s="269"/>
      <c r="F123" s="270"/>
      <c r="G123" s="268" t="str">
        <f>TEXT($G$1, "[$-ko-KR]yyyy-mm-dd(ddd) ") &amp; "오후 19:00"</f>
        <v>2021-07-12(월) 오후 19:00</v>
      </c>
      <c r="H123" s="269"/>
      <c r="I123" s="270"/>
      <c r="J123" s="268" t="str">
        <f>TEXT($G$1, "[$-ko-KR]yyyy-mm-dd(ddd) ") &amp; "오후 21:00"</f>
        <v>2021-07-12(월) 오후 21:00</v>
      </c>
      <c r="K123" s="269"/>
      <c r="L123" s="270"/>
      <c r="M123" s="268" t="str">
        <f>TEXT($G$1+1, "[$-ko-KR]yyyy-mm-dd(ddd) ") &amp; "오전 00:00"</f>
        <v>2021-07-13(화)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44"/>
      <c r="R127" s="244"/>
      <c r="S127" s="244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44"/>
      <c r="R128" s="244"/>
      <c r="S128" s="244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44"/>
      <c r="R129" s="244"/>
      <c r="S129" s="244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4"/>
      <c r="R130" s="244"/>
      <c r="S130" s="244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4"/>
      <c r="R131" s="244"/>
      <c r="S131" s="244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44"/>
      <c r="R132" s="244"/>
      <c r="S132" s="244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45"/>
      <c r="R134" s="246"/>
      <c r="S134" s="247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8"/>
      <c r="R135" s="249"/>
      <c r="S135" s="250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1"/>
      <c r="R136" s="252"/>
      <c r="S136" s="253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44"/>
      <c r="R137" s="244"/>
      <c r="S137" s="244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4"/>
      <c r="R140" s="244"/>
      <c r="S140" s="244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01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2021-07-12(월) 오전 00:00</v>
      </c>
      <c r="C150" s="296"/>
      <c r="D150" s="268" t="str">
        <f>TEXT($G$1, "[$-ko-KR]yyyy-mm-dd(ddd) ") &amp; "오후 14:00"</f>
        <v>2021-07-12(월) 오후 14:00</v>
      </c>
      <c r="E150" s="269"/>
      <c r="F150" s="270"/>
      <c r="G150" s="268" t="str">
        <f>TEXT($G$1, "[$-ko-KR]yyyy-mm-dd(ddd) ") &amp; "오후 19:00"</f>
        <v>2021-07-12(월) 오후 19:00</v>
      </c>
      <c r="H150" s="269"/>
      <c r="I150" s="270"/>
      <c r="J150" s="268" t="str">
        <f>TEXT($G$1, "[$-ko-KR]yyyy-mm-dd(ddd) ") &amp; "오후 21:00"</f>
        <v>2021-07-12(월) 오후 21:00</v>
      </c>
      <c r="K150" s="269"/>
      <c r="L150" s="270"/>
      <c r="M150" s="268" t="str">
        <f>TEXT($G$1+1, "[$-ko-KR]yyyy-mm-dd(ddd) ") &amp; "오전 00:00"</f>
        <v>2021-07-13(화)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44"/>
      <c r="R154" s="244"/>
      <c r="S154" s="244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44"/>
      <c r="R155" s="244"/>
      <c r="S155" s="244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44"/>
      <c r="R156" s="244"/>
      <c r="S156" s="244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4"/>
      <c r="R157" s="244"/>
      <c r="S157" s="244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4"/>
      <c r="R158" s="244"/>
      <c r="S158" s="244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44"/>
      <c r="R159" s="244"/>
      <c r="S159" s="244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45"/>
      <c r="R161" s="246"/>
      <c r="S161" s="247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8"/>
      <c r="R162" s="249"/>
      <c r="S162" s="250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1"/>
      <c r="R163" s="252"/>
      <c r="S163" s="253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44"/>
      <c r="R164" s="244"/>
      <c r="S164" s="244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4"/>
      <c r="R167" s="244"/>
      <c r="S167" s="244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4"/>
      <c r="R168" s="244"/>
      <c r="S168" s="244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44"/>
      <c r="R169" s="244"/>
      <c r="S169" s="244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01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2021-07-12(월) 오전 00:00</v>
      </c>
      <c r="C177" s="296"/>
      <c r="D177" s="268" t="str">
        <f>TEXT($G$1, "[$-ko-KR]yyyy-mm-dd(ddd) ") &amp; "오후 14:00"</f>
        <v>2021-07-12(월) 오후 14:00</v>
      </c>
      <c r="E177" s="269"/>
      <c r="F177" s="270"/>
      <c r="G177" s="268" t="str">
        <f>TEXT($G$1, "[$-ko-KR]yyyy-mm-dd(ddd) ") &amp; "오후 19:00"</f>
        <v>2021-07-12(월) 오후 19:00</v>
      </c>
      <c r="H177" s="269"/>
      <c r="I177" s="270"/>
      <c r="J177" s="268" t="str">
        <f>TEXT($G$1, "[$-ko-KR]yyyy-mm-dd(ddd) ") &amp; "오후 21:00"</f>
        <v>2021-07-12(월) 오후 21:00</v>
      </c>
      <c r="K177" s="269"/>
      <c r="L177" s="270"/>
      <c r="M177" s="268" t="str">
        <f>TEXT($G$1+1, "[$-ko-KR]yyyy-mm-dd(ddd) ") &amp; "오전 00:00"</f>
        <v>2021-07-13(화)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44"/>
      <c r="R181" s="244"/>
      <c r="S181" s="244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44"/>
      <c r="R182" s="244"/>
      <c r="S182" s="244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44"/>
      <c r="R183" s="244"/>
      <c r="S183" s="244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4"/>
      <c r="R184" s="244"/>
      <c r="S184" s="244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4"/>
      <c r="R185" s="244"/>
      <c r="S185" s="244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44"/>
      <c r="R186" s="244"/>
      <c r="S186" s="244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45"/>
      <c r="R188" s="246"/>
      <c r="S188" s="247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8"/>
      <c r="R189" s="249"/>
      <c r="S189" s="250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1"/>
      <c r="R190" s="252"/>
      <c r="S190" s="253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44"/>
      <c r="R191" s="244"/>
      <c r="S191" s="244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4"/>
      <c r="R194" s="244"/>
      <c r="S194" s="244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4"/>
      <c r="R195" s="244"/>
      <c r="S195" s="244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44"/>
      <c r="R196" s="244"/>
      <c r="S196" s="244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44390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05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2021-07-13(화) 오전 00:00</v>
      </c>
      <c r="C15" s="294"/>
      <c r="D15" s="268" t="str">
        <f>TEXT($G$1, "[$-ko-KR]yyyy-mm-dd(ddd) ") &amp; "오후 14:00"</f>
        <v>2021-07-13(화) 오후 14:00</v>
      </c>
      <c r="E15" s="269"/>
      <c r="F15" s="270"/>
      <c r="G15" s="268" t="str">
        <f>TEXT($G$1, "[$-ko-KR]yyyy-mm-dd(ddd) ") &amp; "오후 19:00"</f>
        <v>2021-07-13(화) 오후 19:00</v>
      </c>
      <c r="H15" s="269"/>
      <c r="I15" s="270"/>
      <c r="J15" s="268" t="str">
        <f>TEXT($G$1, "[$-ko-KR]yyyy-mm-dd(ddd) ") &amp; "오후 21:00"</f>
        <v>2021-07-13(화) 오후 21:00</v>
      </c>
      <c r="K15" s="269"/>
      <c r="L15" s="270"/>
      <c r="M15" s="268" t="str">
        <f>TEXT($G$1+1, "[$-ko-KR]yyyy-mm-dd(ddd) ") &amp; "오전 00:00"</f>
        <v>2021-07-14(수)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05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2021-07-13(화) 오전 00:00</v>
      </c>
      <c r="C42" s="296"/>
      <c r="D42" s="268" t="str">
        <f>TEXT($G$1, "[$-ko-KR]yyyy-mm-dd(ddd) ") &amp; "오후 14:00"</f>
        <v>2021-07-13(화) 오후 14:00</v>
      </c>
      <c r="E42" s="269"/>
      <c r="F42" s="270"/>
      <c r="G42" s="268" t="str">
        <f>TEXT($G$1, "[$-ko-KR]yyyy-mm-dd(ddd) ") &amp; "오후 19:00"</f>
        <v>2021-07-13(화) 오후 19:00</v>
      </c>
      <c r="H42" s="269"/>
      <c r="I42" s="270"/>
      <c r="J42" s="268" t="str">
        <f>TEXT($G$1, "[$-ko-KR]yyyy-mm-dd(ddd) ") &amp; "오후 21:00"</f>
        <v>2021-07-13(화) 오후 21:00</v>
      </c>
      <c r="K42" s="269"/>
      <c r="L42" s="270"/>
      <c r="M42" s="268" t="str">
        <f>TEXT($G$1+1, "[$-ko-KR]yyyy-mm-dd(ddd) ") &amp; "오전 00:00"</f>
        <v>2021-07-14(수)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54"/>
      <c r="R44" s="254"/>
      <c r="S44" s="254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54"/>
      <c r="R45" s="254"/>
      <c r="S45" s="254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44"/>
      <c r="R46" s="244"/>
      <c r="S46" s="244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44"/>
      <c r="R47" s="244"/>
      <c r="S47" s="244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44"/>
      <c r="R48" s="244"/>
      <c r="S48" s="244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44"/>
      <c r="R49" s="244"/>
      <c r="S49" s="244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44"/>
      <c r="R50" s="244"/>
      <c r="S50" s="244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44"/>
      <c r="R51" s="244"/>
      <c r="S51" s="244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45"/>
      <c r="R53" s="246"/>
      <c r="S53" s="247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48"/>
      <c r="R54" s="249"/>
      <c r="S54" s="250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51"/>
      <c r="R55" s="252"/>
      <c r="S55" s="253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44"/>
      <c r="R56" s="244"/>
      <c r="S56" s="244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54"/>
      <c r="R57" s="254"/>
      <c r="S57" s="254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54"/>
      <c r="R58" s="254"/>
      <c r="S58" s="254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44"/>
      <c r="R59" s="244"/>
      <c r="S59" s="244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44"/>
      <c r="R60" s="244"/>
      <c r="S60" s="244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44"/>
      <c r="R61" s="244"/>
      <c r="S61" s="244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33"/>
      <c r="R62" s="234"/>
      <c r="S62" s="235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05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2021-07-13(화) 오전 00:00</v>
      </c>
      <c r="C69" s="296"/>
      <c r="D69" s="268" t="str">
        <f>TEXT($G$1, "[$-ko-KR]yyyy-mm-dd(ddd) ") &amp; "오후 14:00"</f>
        <v>2021-07-13(화) 오후 14:00</v>
      </c>
      <c r="E69" s="269"/>
      <c r="F69" s="270"/>
      <c r="G69" s="268" t="str">
        <f>TEXT($G$1, "[$-ko-KR]yyyy-mm-dd(ddd) ") &amp; "오후 19:00"</f>
        <v>2021-07-13(화) 오후 19:00</v>
      </c>
      <c r="H69" s="269"/>
      <c r="I69" s="270"/>
      <c r="J69" s="268" t="str">
        <f>TEXT($G$1, "[$-ko-KR]yyyy-mm-dd(ddd) ") &amp; "오후 21:00"</f>
        <v>2021-07-13(화) 오후 21:00</v>
      </c>
      <c r="K69" s="269"/>
      <c r="L69" s="270"/>
      <c r="M69" s="268" t="str">
        <f>TEXT($G$1+1, "[$-ko-KR]yyyy-mm-dd(ddd) ") &amp; "오전 00:00"</f>
        <v>2021-07-14(수)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54"/>
      <c r="R71" s="254"/>
      <c r="S71" s="254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54"/>
      <c r="R72" s="254"/>
      <c r="S72" s="254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44"/>
      <c r="R73" s="244"/>
      <c r="S73" s="244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44"/>
      <c r="R74" s="244"/>
      <c r="S74" s="244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44"/>
      <c r="R75" s="244"/>
      <c r="S75" s="244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44"/>
      <c r="R76" s="244"/>
      <c r="S76" s="244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44"/>
      <c r="R77" s="244"/>
      <c r="S77" s="244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44"/>
      <c r="R78" s="244"/>
      <c r="S78" s="244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45"/>
      <c r="R80" s="246"/>
      <c r="S80" s="247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48"/>
      <c r="R81" s="249"/>
      <c r="S81" s="250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51"/>
      <c r="R82" s="252"/>
      <c r="S82" s="253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44"/>
      <c r="R83" s="244"/>
      <c r="S83" s="244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54"/>
      <c r="R84" s="254"/>
      <c r="S84" s="254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54"/>
      <c r="R85" s="254"/>
      <c r="S85" s="254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44"/>
      <c r="R86" s="244"/>
      <c r="S86" s="244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44"/>
      <c r="R87" s="244"/>
      <c r="S87" s="244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44"/>
      <c r="R88" s="244"/>
      <c r="S88" s="244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33"/>
      <c r="R89" s="234"/>
      <c r="S89" s="235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05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2021-07-13(화) 오전 00:00</v>
      </c>
      <c r="C96" s="296"/>
      <c r="D96" s="268" t="str">
        <f>TEXT($G$1, "[$-ko-KR]yyyy-mm-dd(ddd) ") &amp; "오후 14:00"</f>
        <v>2021-07-13(화) 오후 14:00</v>
      </c>
      <c r="E96" s="269"/>
      <c r="F96" s="270"/>
      <c r="G96" s="268" t="str">
        <f>TEXT($G$1, "[$-ko-KR]yyyy-mm-dd(ddd) ") &amp; "오후 19:00"</f>
        <v>2021-07-13(화) 오후 19:00</v>
      </c>
      <c r="H96" s="269"/>
      <c r="I96" s="270"/>
      <c r="J96" s="268" t="str">
        <f>TEXT($G$1, "[$-ko-KR]yyyy-mm-dd(ddd) ") &amp; "오후 21:00"</f>
        <v>2021-07-13(화) 오후 21:00</v>
      </c>
      <c r="K96" s="269"/>
      <c r="L96" s="270"/>
      <c r="M96" s="268" t="str">
        <f>TEXT($G$1+1, "[$-ko-KR]yyyy-mm-dd(ddd) ") &amp; "오전 00:00"</f>
        <v>2021-07-14(수)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54"/>
      <c r="R98" s="254"/>
      <c r="S98" s="254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54"/>
      <c r="R99" s="254"/>
      <c r="S99" s="254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44"/>
      <c r="R100" s="244"/>
      <c r="S100" s="244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44"/>
      <c r="R101" s="244"/>
      <c r="S101" s="244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44"/>
      <c r="R102" s="244"/>
      <c r="S102" s="244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44"/>
      <c r="R103" s="244"/>
      <c r="S103" s="244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44"/>
      <c r="R104" s="244"/>
      <c r="S104" s="244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44"/>
      <c r="R105" s="244"/>
      <c r="S105" s="244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45"/>
      <c r="R107" s="246"/>
      <c r="S107" s="247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48"/>
      <c r="R108" s="249"/>
      <c r="S108" s="250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51"/>
      <c r="R109" s="252"/>
      <c r="S109" s="253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44"/>
      <c r="R110" s="244"/>
      <c r="S110" s="244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54"/>
      <c r="R111" s="254"/>
      <c r="S111" s="254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54"/>
      <c r="R112" s="254"/>
      <c r="S112" s="254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44"/>
      <c r="R113" s="244"/>
      <c r="S113" s="244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44"/>
      <c r="R114" s="244"/>
      <c r="S114" s="244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44"/>
      <c r="R115" s="244"/>
      <c r="S115" s="244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33"/>
      <c r="R116" s="234"/>
      <c r="S116" s="235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05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2021-07-13(화) 오전 00:00</v>
      </c>
      <c r="C123" s="296"/>
      <c r="D123" s="268" t="str">
        <f>TEXT($G$1, "[$-ko-KR]yyyy-mm-dd(ddd) ") &amp; "오후 14:00"</f>
        <v>2021-07-13(화) 오후 14:00</v>
      </c>
      <c r="E123" s="269"/>
      <c r="F123" s="270"/>
      <c r="G123" s="268" t="str">
        <f>TEXT($G$1, "[$-ko-KR]yyyy-mm-dd(ddd) ") &amp; "오후 19:00"</f>
        <v>2021-07-13(화) 오후 19:00</v>
      </c>
      <c r="H123" s="269"/>
      <c r="I123" s="270"/>
      <c r="J123" s="268" t="str">
        <f>TEXT($G$1, "[$-ko-KR]yyyy-mm-dd(ddd) ") &amp; "오후 21:00"</f>
        <v>2021-07-13(화) 오후 21:00</v>
      </c>
      <c r="K123" s="269"/>
      <c r="L123" s="270"/>
      <c r="M123" s="268" t="str">
        <f>TEXT($G$1+1, "[$-ko-KR]yyyy-mm-dd(ddd) ") &amp; "오전 00:00"</f>
        <v>2021-07-14(수)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54"/>
      <c r="R125" s="254"/>
      <c r="S125" s="254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54"/>
      <c r="R126" s="254"/>
      <c r="S126" s="254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44"/>
      <c r="R127" s="244"/>
      <c r="S127" s="244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44"/>
      <c r="R128" s="244"/>
      <c r="S128" s="244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44"/>
      <c r="R129" s="244"/>
      <c r="S129" s="244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44"/>
      <c r="R130" s="244"/>
      <c r="S130" s="244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44"/>
      <c r="R131" s="244"/>
      <c r="S131" s="244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44"/>
      <c r="R132" s="244"/>
      <c r="S132" s="244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45"/>
      <c r="R134" s="246"/>
      <c r="S134" s="247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48"/>
      <c r="R135" s="249"/>
      <c r="S135" s="250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51"/>
      <c r="R136" s="252"/>
      <c r="S136" s="253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44"/>
      <c r="R137" s="244"/>
      <c r="S137" s="244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54"/>
      <c r="R138" s="254"/>
      <c r="S138" s="254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54"/>
      <c r="R139" s="254"/>
      <c r="S139" s="254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44"/>
      <c r="R140" s="244"/>
      <c r="S140" s="244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44"/>
      <c r="R141" s="244"/>
      <c r="S141" s="244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44"/>
      <c r="R142" s="244"/>
      <c r="S142" s="244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33"/>
      <c r="R143" s="234"/>
      <c r="S143" s="235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05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2021-07-13(화) 오전 00:00</v>
      </c>
      <c r="C150" s="296"/>
      <c r="D150" s="268" t="str">
        <f>TEXT($G$1, "[$-ko-KR]yyyy-mm-dd(ddd) ") &amp; "오후 14:00"</f>
        <v>2021-07-13(화) 오후 14:00</v>
      </c>
      <c r="E150" s="269"/>
      <c r="F150" s="270"/>
      <c r="G150" s="268" t="str">
        <f>TEXT($G$1, "[$-ko-KR]yyyy-mm-dd(ddd) ") &amp; "오후 19:00"</f>
        <v>2021-07-13(화) 오후 19:00</v>
      </c>
      <c r="H150" s="269"/>
      <c r="I150" s="270"/>
      <c r="J150" s="268" t="str">
        <f>TEXT($G$1, "[$-ko-KR]yyyy-mm-dd(ddd) ") &amp; "오후 21:00"</f>
        <v>2021-07-13(화) 오후 21:00</v>
      </c>
      <c r="K150" s="269"/>
      <c r="L150" s="270"/>
      <c r="M150" s="268" t="str">
        <f>TEXT($G$1+1, "[$-ko-KR]yyyy-mm-dd(ddd) ") &amp; "오전 00:00"</f>
        <v>2021-07-14(수)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54"/>
      <c r="R152" s="254"/>
      <c r="S152" s="254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54"/>
      <c r="R153" s="254"/>
      <c r="S153" s="254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44"/>
      <c r="R154" s="244"/>
      <c r="S154" s="244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44"/>
      <c r="R155" s="244"/>
      <c r="S155" s="244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44"/>
      <c r="R156" s="244"/>
      <c r="S156" s="244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44"/>
      <c r="R157" s="244"/>
      <c r="S157" s="244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44"/>
      <c r="R158" s="244"/>
      <c r="S158" s="244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44"/>
      <c r="R159" s="244"/>
      <c r="S159" s="244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45"/>
      <c r="R161" s="246"/>
      <c r="S161" s="247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48"/>
      <c r="R162" s="249"/>
      <c r="S162" s="250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51"/>
      <c r="R163" s="252"/>
      <c r="S163" s="253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44"/>
      <c r="R164" s="244"/>
      <c r="S164" s="244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54"/>
      <c r="R165" s="254"/>
      <c r="S165" s="254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54"/>
      <c r="R166" s="254"/>
      <c r="S166" s="254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44"/>
      <c r="R167" s="244"/>
      <c r="S167" s="244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44"/>
      <c r="R168" s="244"/>
      <c r="S168" s="244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44"/>
      <c r="R169" s="244"/>
      <c r="S169" s="244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33"/>
      <c r="R170" s="234"/>
      <c r="S170" s="235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05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2021-07-13(화) 오전 00:00</v>
      </c>
      <c r="C177" s="296"/>
      <c r="D177" s="268" t="str">
        <f>TEXT($G$1, "[$-ko-KR]yyyy-mm-dd(ddd) ") &amp; "오후 14:00"</f>
        <v>2021-07-13(화) 오후 14:00</v>
      </c>
      <c r="E177" s="269"/>
      <c r="F177" s="270"/>
      <c r="G177" s="268" t="str">
        <f>TEXT($G$1, "[$-ko-KR]yyyy-mm-dd(ddd) ") &amp; "오후 19:00"</f>
        <v>2021-07-13(화) 오후 19:00</v>
      </c>
      <c r="H177" s="269"/>
      <c r="I177" s="270"/>
      <c r="J177" s="268" t="str">
        <f>TEXT($G$1, "[$-ko-KR]yyyy-mm-dd(ddd) ") &amp; "오후 21:00"</f>
        <v>2021-07-13(화) 오후 21:00</v>
      </c>
      <c r="K177" s="269"/>
      <c r="L177" s="270"/>
      <c r="M177" s="268" t="str">
        <f>TEXT($G$1+1, "[$-ko-KR]yyyy-mm-dd(ddd) ") &amp; "오전 00:00"</f>
        <v>2021-07-14(수)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54"/>
      <c r="R179" s="254"/>
      <c r="S179" s="254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54"/>
      <c r="R180" s="254"/>
      <c r="S180" s="254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44"/>
      <c r="R181" s="244"/>
      <c r="S181" s="244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44"/>
      <c r="R182" s="244"/>
      <c r="S182" s="244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44"/>
      <c r="R183" s="244"/>
      <c r="S183" s="244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44"/>
      <c r="R184" s="244"/>
      <c r="S184" s="244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44"/>
      <c r="R185" s="244"/>
      <c r="S185" s="244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44"/>
      <c r="R186" s="244"/>
      <c r="S186" s="244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45"/>
      <c r="R188" s="246"/>
      <c r="S188" s="247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48"/>
      <c r="R189" s="249"/>
      <c r="S189" s="250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51"/>
      <c r="R190" s="252"/>
      <c r="S190" s="253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44"/>
      <c r="R191" s="244"/>
      <c r="S191" s="244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54"/>
      <c r="R192" s="254"/>
      <c r="S192" s="254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54"/>
      <c r="R193" s="254"/>
      <c r="S193" s="254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44"/>
      <c r="R194" s="244"/>
      <c r="S194" s="244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44"/>
      <c r="R195" s="244"/>
      <c r="S195" s="244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44"/>
      <c r="R196" s="244"/>
      <c r="S196" s="244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33"/>
      <c r="R197" s="234"/>
      <c r="S197" s="235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44391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09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2021-07-14(수) 오전 00:00</v>
      </c>
      <c r="C15" s="294"/>
      <c r="D15" s="268" t="str">
        <f>TEXT($G$1, "[$-ko-KR]yyyy-mm-dd(ddd) ") &amp; "오후 14:00"</f>
        <v>2021-07-14(수) 오후 14:00</v>
      </c>
      <c r="E15" s="269"/>
      <c r="F15" s="270"/>
      <c r="G15" s="268" t="str">
        <f>TEXT($G$1, "[$-ko-KR]yyyy-mm-dd(ddd) ") &amp; "오후 19:00"</f>
        <v>2021-07-14(수) 오후 19:00</v>
      </c>
      <c r="H15" s="269"/>
      <c r="I15" s="270"/>
      <c r="J15" s="268" t="str">
        <f>TEXT($G$1, "[$-ko-KR]yyyy-mm-dd(ddd) ") &amp; "오후 21:00"</f>
        <v>2021-07-14(수) 오후 21:00</v>
      </c>
      <c r="K15" s="269"/>
      <c r="L15" s="270"/>
      <c r="M15" s="268" t="str">
        <f>TEXT($G$1+1, "[$-ko-KR]yyyy-mm-dd(ddd) ") &amp; "오전 00:00"</f>
        <v>2021-07-15(목)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09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2021-07-14(수) 오전 00:00</v>
      </c>
      <c r="C42" s="296"/>
      <c r="D42" s="268" t="str">
        <f>TEXT($G$1, "[$-ko-KR]yyyy-mm-dd(ddd) ") &amp; "오후 14:00"</f>
        <v>2021-07-14(수) 오후 14:00</v>
      </c>
      <c r="E42" s="269"/>
      <c r="F42" s="270"/>
      <c r="G42" s="268" t="str">
        <f>TEXT($G$1, "[$-ko-KR]yyyy-mm-dd(ddd) ") &amp; "오후 19:00"</f>
        <v>2021-07-14(수) 오후 19:00</v>
      </c>
      <c r="H42" s="269"/>
      <c r="I42" s="270"/>
      <c r="J42" s="268" t="str">
        <f>TEXT($G$1, "[$-ko-KR]yyyy-mm-dd(ddd) ") &amp; "오후 21:00"</f>
        <v>2021-07-14(수) 오후 21:00</v>
      </c>
      <c r="K42" s="269"/>
      <c r="L42" s="270"/>
      <c r="M42" s="268" t="str">
        <f>TEXT($G$1+1, "[$-ko-KR]yyyy-mm-dd(ddd) ") &amp; "오전 00:00"</f>
        <v>2021-07-15(목)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4"/>
      <c r="R46" s="244"/>
      <c r="S46" s="244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4"/>
      <c r="R47" s="244"/>
      <c r="S47" s="244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4"/>
      <c r="R48" s="244"/>
      <c r="S48" s="244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4"/>
      <c r="R49" s="244"/>
      <c r="S49" s="244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4"/>
      <c r="R50" s="244"/>
      <c r="S50" s="244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4"/>
      <c r="R51" s="244"/>
      <c r="S51" s="244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5"/>
      <c r="R53" s="246"/>
      <c r="S53" s="247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8"/>
      <c r="R54" s="249"/>
      <c r="S54" s="250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1"/>
      <c r="R55" s="252"/>
      <c r="S55" s="253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4"/>
      <c r="R56" s="244"/>
      <c r="S56" s="244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4"/>
      <c r="R59" s="244"/>
      <c r="S59" s="244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09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2021-07-14(수) 오전 00:00</v>
      </c>
      <c r="C69" s="296"/>
      <c r="D69" s="268" t="str">
        <f>TEXT($G$1, "[$-ko-KR]yyyy-mm-dd(ddd) ") &amp; "오후 14:00"</f>
        <v>2021-07-14(수) 오후 14:00</v>
      </c>
      <c r="E69" s="269"/>
      <c r="F69" s="270"/>
      <c r="G69" s="268" t="str">
        <f>TEXT($G$1, "[$-ko-KR]yyyy-mm-dd(ddd) ") &amp; "오후 19:00"</f>
        <v>2021-07-14(수) 오후 19:00</v>
      </c>
      <c r="H69" s="269"/>
      <c r="I69" s="270"/>
      <c r="J69" s="268" t="str">
        <f>TEXT($G$1, "[$-ko-KR]yyyy-mm-dd(ddd) ") &amp; "오후 21:00"</f>
        <v>2021-07-14(수) 오후 21:00</v>
      </c>
      <c r="K69" s="269"/>
      <c r="L69" s="270"/>
      <c r="M69" s="268" t="str">
        <f>TEXT($G$1+1, "[$-ko-KR]yyyy-mm-dd(ddd) ") &amp; "오전 00:00"</f>
        <v>2021-07-15(목)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4"/>
      <c r="R73" s="244"/>
      <c r="S73" s="244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4"/>
      <c r="R74" s="244"/>
      <c r="S74" s="244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4"/>
      <c r="R75" s="244"/>
      <c r="S75" s="244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4"/>
      <c r="R76" s="244"/>
      <c r="S76" s="244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4"/>
      <c r="R77" s="244"/>
      <c r="S77" s="244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4"/>
      <c r="R78" s="244"/>
      <c r="S78" s="244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5"/>
      <c r="R80" s="246"/>
      <c r="S80" s="247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8"/>
      <c r="R81" s="249"/>
      <c r="S81" s="250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1"/>
      <c r="R82" s="252"/>
      <c r="S82" s="253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4"/>
      <c r="R83" s="244"/>
      <c r="S83" s="244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4"/>
      <c r="R86" s="244"/>
      <c r="S86" s="244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4"/>
      <c r="R87" s="244"/>
      <c r="S87" s="244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4"/>
      <c r="R88" s="244"/>
      <c r="S88" s="244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09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2021-07-14(수) 오전 00:00</v>
      </c>
      <c r="C96" s="296"/>
      <c r="D96" s="268" t="str">
        <f>TEXT($G$1, "[$-ko-KR]yyyy-mm-dd(ddd) ") &amp; "오후 14:00"</f>
        <v>2021-07-14(수) 오후 14:00</v>
      </c>
      <c r="E96" s="269"/>
      <c r="F96" s="270"/>
      <c r="G96" s="268" t="str">
        <f>TEXT($G$1, "[$-ko-KR]yyyy-mm-dd(ddd) ") &amp; "오후 19:00"</f>
        <v>2021-07-14(수) 오후 19:00</v>
      </c>
      <c r="H96" s="269"/>
      <c r="I96" s="270"/>
      <c r="J96" s="268" t="str">
        <f>TEXT($G$1, "[$-ko-KR]yyyy-mm-dd(ddd) ") &amp; "오후 21:00"</f>
        <v>2021-07-14(수) 오후 21:00</v>
      </c>
      <c r="K96" s="269"/>
      <c r="L96" s="270"/>
      <c r="M96" s="268" t="str">
        <f>TEXT($G$1+1, "[$-ko-KR]yyyy-mm-dd(ddd) ") &amp; "오전 00:00"</f>
        <v>2021-07-15(목)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4"/>
      <c r="R100" s="244"/>
      <c r="S100" s="244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4"/>
      <c r="R101" s="244"/>
      <c r="S101" s="244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4"/>
      <c r="R102" s="244"/>
      <c r="S102" s="244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4"/>
      <c r="R103" s="244"/>
      <c r="S103" s="244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4"/>
      <c r="R104" s="244"/>
      <c r="S104" s="244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4"/>
      <c r="R105" s="244"/>
      <c r="S105" s="244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5"/>
      <c r="R107" s="246"/>
      <c r="S107" s="247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8"/>
      <c r="R108" s="249"/>
      <c r="S108" s="250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1"/>
      <c r="R109" s="252"/>
      <c r="S109" s="253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4"/>
      <c r="R110" s="244"/>
      <c r="S110" s="244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4"/>
      <c r="R113" s="244"/>
      <c r="S113" s="244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4"/>
      <c r="R114" s="244"/>
      <c r="S114" s="244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4"/>
      <c r="R115" s="244"/>
      <c r="S115" s="244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09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2021-07-14(수) 오전 00:00</v>
      </c>
      <c r="C123" s="296"/>
      <c r="D123" s="268" t="str">
        <f>TEXT($G$1, "[$-ko-KR]yyyy-mm-dd(ddd) ") &amp; "오후 14:00"</f>
        <v>2021-07-14(수) 오후 14:00</v>
      </c>
      <c r="E123" s="269"/>
      <c r="F123" s="270"/>
      <c r="G123" s="268" t="str">
        <f>TEXT($G$1, "[$-ko-KR]yyyy-mm-dd(ddd) ") &amp; "오후 19:00"</f>
        <v>2021-07-14(수) 오후 19:00</v>
      </c>
      <c r="H123" s="269"/>
      <c r="I123" s="270"/>
      <c r="J123" s="268" t="str">
        <f>TEXT($G$1, "[$-ko-KR]yyyy-mm-dd(ddd) ") &amp; "오후 21:00"</f>
        <v>2021-07-14(수) 오후 21:00</v>
      </c>
      <c r="K123" s="269"/>
      <c r="L123" s="270"/>
      <c r="M123" s="268" t="str">
        <f>TEXT($G$1+1, "[$-ko-KR]yyyy-mm-dd(ddd) ") &amp; "오전 00:00"</f>
        <v>2021-07-15(목)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4"/>
      <c r="R127" s="244"/>
      <c r="S127" s="244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4"/>
      <c r="R128" s="244"/>
      <c r="S128" s="244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4"/>
      <c r="R129" s="244"/>
      <c r="S129" s="244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4"/>
      <c r="R130" s="244"/>
      <c r="S130" s="244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4"/>
      <c r="R131" s="244"/>
      <c r="S131" s="244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4"/>
      <c r="R132" s="244"/>
      <c r="S132" s="244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5"/>
      <c r="R134" s="246"/>
      <c r="S134" s="247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8"/>
      <c r="R135" s="249"/>
      <c r="S135" s="250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1"/>
      <c r="R136" s="252"/>
      <c r="S136" s="253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4"/>
      <c r="R137" s="244"/>
      <c r="S137" s="244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4"/>
      <c r="R140" s="244"/>
      <c r="S140" s="244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09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2021-07-14(수) 오전 00:00</v>
      </c>
      <c r="C150" s="296"/>
      <c r="D150" s="268" t="str">
        <f>TEXT($G$1, "[$-ko-KR]yyyy-mm-dd(ddd) ") &amp; "오후 14:00"</f>
        <v>2021-07-14(수) 오후 14:00</v>
      </c>
      <c r="E150" s="269"/>
      <c r="F150" s="270"/>
      <c r="G150" s="268" t="str">
        <f>TEXT($G$1, "[$-ko-KR]yyyy-mm-dd(ddd) ") &amp; "오후 19:00"</f>
        <v>2021-07-14(수) 오후 19:00</v>
      </c>
      <c r="H150" s="269"/>
      <c r="I150" s="270"/>
      <c r="J150" s="268" t="str">
        <f>TEXT($G$1, "[$-ko-KR]yyyy-mm-dd(ddd) ") &amp; "오후 21:00"</f>
        <v>2021-07-14(수) 오후 21:00</v>
      </c>
      <c r="K150" s="269"/>
      <c r="L150" s="270"/>
      <c r="M150" s="268" t="str">
        <f>TEXT($G$1+1, "[$-ko-KR]yyyy-mm-dd(ddd) ") &amp; "오전 00:00"</f>
        <v>2021-07-15(목)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4"/>
      <c r="R154" s="244"/>
      <c r="S154" s="244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4"/>
      <c r="R155" s="244"/>
      <c r="S155" s="244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4"/>
      <c r="R156" s="244"/>
      <c r="S156" s="244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4"/>
      <c r="R157" s="244"/>
      <c r="S157" s="244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4"/>
      <c r="R158" s="244"/>
      <c r="S158" s="244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4"/>
      <c r="R159" s="244"/>
      <c r="S159" s="244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5"/>
      <c r="R161" s="246"/>
      <c r="S161" s="247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8"/>
      <c r="R162" s="249"/>
      <c r="S162" s="250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1"/>
      <c r="R163" s="252"/>
      <c r="S163" s="253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4"/>
      <c r="R164" s="244"/>
      <c r="S164" s="244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4"/>
      <c r="R167" s="244"/>
      <c r="S167" s="244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4"/>
      <c r="R168" s="244"/>
      <c r="S168" s="244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4"/>
      <c r="R169" s="244"/>
      <c r="S169" s="244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09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2021-07-14(수) 오전 00:00</v>
      </c>
      <c r="C177" s="296"/>
      <c r="D177" s="268" t="str">
        <f>TEXT($G$1, "[$-ko-KR]yyyy-mm-dd(ddd) ") &amp; "오후 14:00"</f>
        <v>2021-07-14(수) 오후 14:00</v>
      </c>
      <c r="E177" s="269"/>
      <c r="F177" s="270"/>
      <c r="G177" s="268" t="str">
        <f>TEXT($G$1, "[$-ko-KR]yyyy-mm-dd(ddd) ") &amp; "오후 19:00"</f>
        <v>2021-07-14(수) 오후 19:00</v>
      </c>
      <c r="H177" s="269"/>
      <c r="I177" s="270"/>
      <c r="J177" s="268" t="str">
        <f>TEXT($G$1, "[$-ko-KR]yyyy-mm-dd(ddd) ") &amp; "오후 21:00"</f>
        <v>2021-07-14(수) 오후 21:00</v>
      </c>
      <c r="K177" s="269"/>
      <c r="L177" s="270"/>
      <c r="M177" s="268" t="str">
        <f>TEXT($G$1+1, "[$-ko-KR]yyyy-mm-dd(ddd) ") &amp; "오전 00:00"</f>
        <v>2021-07-15(목)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4"/>
      <c r="R181" s="244"/>
      <c r="S181" s="244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4"/>
      <c r="R182" s="244"/>
      <c r="S182" s="244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4"/>
      <c r="R183" s="244"/>
      <c r="S183" s="244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4"/>
      <c r="R184" s="244"/>
      <c r="S184" s="244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4"/>
      <c r="R185" s="244"/>
      <c r="S185" s="244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4"/>
      <c r="R186" s="244"/>
      <c r="S186" s="244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5"/>
      <c r="R188" s="246"/>
      <c r="S188" s="247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8"/>
      <c r="R189" s="249"/>
      <c r="S189" s="250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1"/>
      <c r="R190" s="252"/>
      <c r="S190" s="253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4"/>
      <c r="R191" s="244"/>
      <c r="S191" s="244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4"/>
      <c r="R194" s="244"/>
      <c r="S194" s="244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4"/>
      <c r="R195" s="244"/>
      <c r="S195" s="244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4"/>
      <c r="R196" s="244"/>
      <c r="S196" s="244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44392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13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2021-07-15(목) 오전 00:00</v>
      </c>
      <c r="C15" s="294"/>
      <c r="D15" s="268" t="str">
        <f>TEXT($G$1, "[$-ko-KR]yyyy-mm-dd(ddd) ") &amp; "오후 14:00"</f>
        <v>2021-07-15(목) 오후 14:00</v>
      </c>
      <c r="E15" s="269"/>
      <c r="F15" s="270"/>
      <c r="G15" s="268" t="str">
        <f>TEXT($G$1, "[$-ko-KR]yyyy-mm-dd(ddd) ") &amp; "오후 19:00"</f>
        <v>2021-07-15(목) 오후 19:00</v>
      </c>
      <c r="H15" s="269"/>
      <c r="I15" s="270"/>
      <c r="J15" s="268" t="str">
        <f>TEXT($G$1, "[$-ko-KR]yyyy-mm-dd(ddd) ") &amp; "오후 21:00"</f>
        <v>2021-07-15(목) 오후 21:00</v>
      </c>
      <c r="K15" s="269"/>
      <c r="L15" s="270"/>
      <c r="M15" s="268" t="str">
        <f>TEXT($G$1+1, "[$-ko-KR]yyyy-mm-dd(ddd) ") &amp; "오전 00:00"</f>
        <v>2021-07-16(금)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13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2021-07-15(목) 오전 00:00</v>
      </c>
      <c r="C42" s="296"/>
      <c r="D42" s="268" t="str">
        <f>TEXT($G$1, "[$-ko-KR]yyyy-mm-dd(ddd) ") &amp; "오후 14:00"</f>
        <v>2021-07-15(목) 오후 14:00</v>
      </c>
      <c r="E42" s="269"/>
      <c r="F42" s="270"/>
      <c r="G42" s="268" t="str">
        <f>TEXT($G$1, "[$-ko-KR]yyyy-mm-dd(ddd) ") &amp; "오후 19:00"</f>
        <v>2021-07-15(목) 오후 19:00</v>
      </c>
      <c r="H42" s="269"/>
      <c r="I42" s="270"/>
      <c r="J42" s="268" t="str">
        <f>TEXT($G$1, "[$-ko-KR]yyyy-mm-dd(ddd) ") &amp; "오후 21:00"</f>
        <v>2021-07-15(목) 오후 21:00</v>
      </c>
      <c r="K42" s="269"/>
      <c r="L42" s="270"/>
      <c r="M42" s="268" t="str">
        <f>TEXT($G$1+1, "[$-ko-KR]yyyy-mm-dd(ddd) ") &amp; "오전 00:00"</f>
        <v>2021-07-16(금)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54"/>
      <c r="R44" s="254"/>
      <c r="S44" s="254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54"/>
      <c r="R45" s="254"/>
      <c r="S45" s="254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44"/>
      <c r="R46" s="244"/>
      <c r="S46" s="244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44"/>
      <c r="R47" s="244"/>
      <c r="S47" s="244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44"/>
      <c r="R48" s="244"/>
      <c r="S48" s="244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44"/>
      <c r="R49" s="244"/>
      <c r="S49" s="244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44"/>
      <c r="R50" s="244"/>
      <c r="S50" s="244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44"/>
      <c r="R51" s="244"/>
      <c r="S51" s="244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45"/>
      <c r="R53" s="246"/>
      <c r="S53" s="247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48"/>
      <c r="R54" s="249"/>
      <c r="S54" s="250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51"/>
      <c r="R55" s="252"/>
      <c r="S55" s="253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44"/>
      <c r="R56" s="244"/>
      <c r="S56" s="244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54"/>
      <c r="R57" s="254"/>
      <c r="S57" s="254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54"/>
      <c r="R58" s="254"/>
      <c r="S58" s="254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44"/>
      <c r="R59" s="244"/>
      <c r="S59" s="244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44"/>
      <c r="R60" s="244"/>
      <c r="S60" s="244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44"/>
      <c r="R61" s="244"/>
      <c r="S61" s="244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33"/>
      <c r="R62" s="234"/>
      <c r="S62" s="235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13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2021-07-15(목) 오전 00:00</v>
      </c>
      <c r="C69" s="296"/>
      <c r="D69" s="268" t="str">
        <f>TEXT($G$1, "[$-ko-KR]yyyy-mm-dd(ddd) ") &amp; "오후 14:00"</f>
        <v>2021-07-15(목) 오후 14:00</v>
      </c>
      <c r="E69" s="269"/>
      <c r="F69" s="270"/>
      <c r="G69" s="268" t="str">
        <f>TEXT($G$1, "[$-ko-KR]yyyy-mm-dd(ddd) ") &amp; "오후 19:00"</f>
        <v>2021-07-15(목) 오후 19:00</v>
      </c>
      <c r="H69" s="269"/>
      <c r="I69" s="270"/>
      <c r="J69" s="268" t="str">
        <f>TEXT($G$1, "[$-ko-KR]yyyy-mm-dd(ddd) ") &amp; "오후 21:00"</f>
        <v>2021-07-15(목) 오후 21:00</v>
      </c>
      <c r="K69" s="269"/>
      <c r="L69" s="270"/>
      <c r="M69" s="268" t="str">
        <f>TEXT($G$1+1, "[$-ko-KR]yyyy-mm-dd(ddd) ") &amp; "오전 00:00"</f>
        <v>2021-07-16(금)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54"/>
      <c r="R71" s="254"/>
      <c r="S71" s="254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54"/>
      <c r="R72" s="254"/>
      <c r="S72" s="254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44"/>
      <c r="R73" s="244"/>
      <c r="S73" s="244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44"/>
      <c r="R74" s="244"/>
      <c r="S74" s="244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44"/>
      <c r="R75" s="244"/>
      <c r="S75" s="244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44"/>
      <c r="R76" s="244"/>
      <c r="S76" s="244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44"/>
      <c r="R77" s="244"/>
      <c r="S77" s="244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44"/>
      <c r="R78" s="244"/>
      <c r="S78" s="244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45"/>
      <c r="R80" s="246"/>
      <c r="S80" s="247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48"/>
      <c r="R81" s="249"/>
      <c r="S81" s="250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51"/>
      <c r="R82" s="252"/>
      <c r="S82" s="253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44"/>
      <c r="R83" s="244"/>
      <c r="S83" s="244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54"/>
      <c r="R84" s="254"/>
      <c r="S84" s="254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54"/>
      <c r="R85" s="254"/>
      <c r="S85" s="254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44"/>
      <c r="R86" s="244"/>
      <c r="S86" s="244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44"/>
      <c r="R87" s="244"/>
      <c r="S87" s="244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44"/>
      <c r="R88" s="244"/>
      <c r="S88" s="244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33"/>
      <c r="R89" s="234"/>
      <c r="S89" s="235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13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2021-07-15(목) 오전 00:00</v>
      </c>
      <c r="C96" s="296"/>
      <c r="D96" s="268" t="str">
        <f>TEXT($G$1, "[$-ko-KR]yyyy-mm-dd(ddd) ") &amp; "오후 14:00"</f>
        <v>2021-07-15(목) 오후 14:00</v>
      </c>
      <c r="E96" s="269"/>
      <c r="F96" s="270"/>
      <c r="G96" s="268" t="str">
        <f>TEXT($G$1, "[$-ko-KR]yyyy-mm-dd(ddd) ") &amp; "오후 19:00"</f>
        <v>2021-07-15(목) 오후 19:00</v>
      </c>
      <c r="H96" s="269"/>
      <c r="I96" s="270"/>
      <c r="J96" s="268" t="str">
        <f>TEXT($G$1, "[$-ko-KR]yyyy-mm-dd(ddd) ") &amp; "오후 21:00"</f>
        <v>2021-07-15(목) 오후 21:00</v>
      </c>
      <c r="K96" s="269"/>
      <c r="L96" s="270"/>
      <c r="M96" s="268" t="str">
        <f>TEXT($G$1+1, "[$-ko-KR]yyyy-mm-dd(ddd) ") &amp; "오전 00:00"</f>
        <v>2021-07-16(금)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54"/>
      <c r="R98" s="254"/>
      <c r="S98" s="254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54"/>
      <c r="R99" s="254"/>
      <c r="S99" s="254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44"/>
      <c r="R100" s="244"/>
      <c r="S100" s="244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44"/>
      <c r="R101" s="244"/>
      <c r="S101" s="244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44"/>
      <c r="R102" s="244"/>
      <c r="S102" s="244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44"/>
      <c r="R103" s="244"/>
      <c r="S103" s="244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44"/>
      <c r="R104" s="244"/>
      <c r="S104" s="244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44"/>
      <c r="R105" s="244"/>
      <c r="S105" s="244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45"/>
      <c r="R107" s="246"/>
      <c r="S107" s="247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48"/>
      <c r="R108" s="249"/>
      <c r="S108" s="250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51"/>
      <c r="R109" s="252"/>
      <c r="S109" s="253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44"/>
      <c r="R110" s="244"/>
      <c r="S110" s="244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54"/>
      <c r="R111" s="254"/>
      <c r="S111" s="254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54"/>
      <c r="R112" s="254"/>
      <c r="S112" s="254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44"/>
      <c r="R113" s="244"/>
      <c r="S113" s="244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44"/>
      <c r="R114" s="244"/>
      <c r="S114" s="244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44"/>
      <c r="R115" s="244"/>
      <c r="S115" s="244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33"/>
      <c r="R116" s="234"/>
      <c r="S116" s="235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13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2021-07-15(목) 오전 00:00</v>
      </c>
      <c r="C123" s="296"/>
      <c r="D123" s="268" t="str">
        <f>TEXT($G$1, "[$-ko-KR]yyyy-mm-dd(ddd) ") &amp; "오후 14:00"</f>
        <v>2021-07-15(목) 오후 14:00</v>
      </c>
      <c r="E123" s="269"/>
      <c r="F123" s="270"/>
      <c r="G123" s="268" t="str">
        <f>TEXT($G$1, "[$-ko-KR]yyyy-mm-dd(ddd) ") &amp; "오후 19:00"</f>
        <v>2021-07-15(목) 오후 19:00</v>
      </c>
      <c r="H123" s="269"/>
      <c r="I123" s="270"/>
      <c r="J123" s="268" t="str">
        <f>TEXT($G$1, "[$-ko-KR]yyyy-mm-dd(ddd) ") &amp; "오후 21:00"</f>
        <v>2021-07-15(목) 오후 21:00</v>
      </c>
      <c r="K123" s="269"/>
      <c r="L123" s="270"/>
      <c r="M123" s="268" t="str">
        <f>TEXT($G$1+1, "[$-ko-KR]yyyy-mm-dd(ddd) ") &amp; "오전 00:00"</f>
        <v>2021-07-16(금)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54"/>
      <c r="R125" s="254"/>
      <c r="S125" s="254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54"/>
      <c r="R126" s="254"/>
      <c r="S126" s="254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44"/>
      <c r="R127" s="244"/>
      <c r="S127" s="244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44"/>
      <c r="R128" s="244"/>
      <c r="S128" s="244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44"/>
      <c r="R129" s="244"/>
      <c r="S129" s="244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44"/>
      <c r="R130" s="244"/>
      <c r="S130" s="244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44"/>
      <c r="R131" s="244"/>
      <c r="S131" s="244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44"/>
      <c r="R132" s="244"/>
      <c r="S132" s="244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45"/>
      <c r="R134" s="246"/>
      <c r="S134" s="247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48"/>
      <c r="R135" s="249"/>
      <c r="S135" s="250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51"/>
      <c r="R136" s="252"/>
      <c r="S136" s="253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44"/>
      <c r="R137" s="244"/>
      <c r="S137" s="244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54"/>
      <c r="R138" s="254"/>
      <c r="S138" s="254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54"/>
      <c r="R139" s="254"/>
      <c r="S139" s="254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44"/>
      <c r="R140" s="244"/>
      <c r="S140" s="244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44"/>
      <c r="R141" s="244"/>
      <c r="S141" s="244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44"/>
      <c r="R142" s="244"/>
      <c r="S142" s="244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33"/>
      <c r="R143" s="234"/>
      <c r="S143" s="235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13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2021-07-15(목) 오전 00:00</v>
      </c>
      <c r="C150" s="296"/>
      <c r="D150" s="268" t="str">
        <f>TEXT($G$1, "[$-ko-KR]yyyy-mm-dd(ddd) ") &amp; "오후 14:00"</f>
        <v>2021-07-15(목) 오후 14:00</v>
      </c>
      <c r="E150" s="269"/>
      <c r="F150" s="270"/>
      <c r="G150" s="268" t="str">
        <f>TEXT($G$1, "[$-ko-KR]yyyy-mm-dd(ddd) ") &amp; "오후 19:00"</f>
        <v>2021-07-15(목) 오후 19:00</v>
      </c>
      <c r="H150" s="269"/>
      <c r="I150" s="270"/>
      <c r="J150" s="268" t="str">
        <f>TEXT($G$1, "[$-ko-KR]yyyy-mm-dd(ddd) ") &amp; "오후 21:00"</f>
        <v>2021-07-15(목) 오후 21:00</v>
      </c>
      <c r="K150" s="269"/>
      <c r="L150" s="270"/>
      <c r="M150" s="268" t="str">
        <f>TEXT($G$1+1, "[$-ko-KR]yyyy-mm-dd(ddd) ") &amp; "오전 00:00"</f>
        <v>2021-07-16(금)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54"/>
      <c r="R152" s="254"/>
      <c r="S152" s="254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54"/>
      <c r="R153" s="254"/>
      <c r="S153" s="254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44"/>
      <c r="R154" s="244"/>
      <c r="S154" s="244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44"/>
      <c r="R155" s="244"/>
      <c r="S155" s="244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44"/>
      <c r="R156" s="244"/>
      <c r="S156" s="244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44"/>
      <c r="R157" s="244"/>
      <c r="S157" s="244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44"/>
      <c r="R158" s="244"/>
      <c r="S158" s="244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44"/>
      <c r="R159" s="244"/>
      <c r="S159" s="244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45"/>
      <c r="R161" s="246"/>
      <c r="S161" s="247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48"/>
      <c r="R162" s="249"/>
      <c r="S162" s="250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51"/>
      <c r="R163" s="252"/>
      <c r="S163" s="253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44"/>
      <c r="R164" s="244"/>
      <c r="S164" s="244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54"/>
      <c r="R165" s="254"/>
      <c r="S165" s="254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54"/>
      <c r="R166" s="254"/>
      <c r="S166" s="254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44"/>
      <c r="R167" s="244"/>
      <c r="S167" s="244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44"/>
      <c r="R168" s="244"/>
      <c r="S168" s="244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44"/>
      <c r="R169" s="244"/>
      <c r="S169" s="244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33"/>
      <c r="R170" s="234"/>
      <c r="S170" s="235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13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2021-07-15(목) 오전 00:00</v>
      </c>
      <c r="C177" s="296"/>
      <c r="D177" s="268" t="str">
        <f>TEXT($G$1, "[$-ko-KR]yyyy-mm-dd(ddd) ") &amp; "오후 14:00"</f>
        <v>2021-07-15(목) 오후 14:00</v>
      </c>
      <c r="E177" s="269"/>
      <c r="F177" s="270"/>
      <c r="G177" s="268" t="str">
        <f>TEXT($G$1, "[$-ko-KR]yyyy-mm-dd(ddd) ") &amp; "오후 19:00"</f>
        <v>2021-07-15(목) 오후 19:00</v>
      </c>
      <c r="H177" s="269"/>
      <c r="I177" s="270"/>
      <c r="J177" s="268" t="str">
        <f>TEXT($G$1, "[$-ko-KR]yyyy-mm-dd(ddd) ") &amp; "오후 21:00"</f>
        <v>2021-07-15(목) 오후 21:00</v>
      </c>
      <c r="K177" s="269"/>
      <c r="L177" s="270"/>
      <c r="M177" s="268" t="str">
        <f>TEXT($G$1+1, "[$-ko-KR]yyyy-mm-dd(ddd) ") &amp; "오전 00:00"</f>
        <v>2021-07-16(금)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54"/>
      <c r="R179" s="254"/>
      <c r="S179" s="254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4"/>
      <c r="R180" s="254"/>
      <c r="S180" s="254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44"/>
      <c r="R181" s="244"/>
      <c r="S181" s="244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44"/>
      <c r="R182" s="244"/>
      <c r="S182" s="244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44"/>
      <c r="R183" s="244"/>
      <c r="S183" s="244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44"/>
      <c r="R184" s="244"/>
      <c r="S184" s="244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44"/>
      <c r="R185" s="244"/>
      <c r="S185" s="244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44"/>
      <c r="R186" s="244"/>
      <c r="S186" s="244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45"/>
      <c r="R188" s="246"/>
      <c r="S188" s="247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48"/>
      <c r="R189" s="249"/>
      <c r="S189" s="250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51"/>
      <c r="R190" s="252"/>
      <c r="S190" s="253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44"/>
      <c r="R191" s="244"/>
      <c r="S191" s="244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54"/>
      <c r="R192" s="254"/>
      <c r="S192" s="254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54"/>
      <c r="R193" s="254"/>
      <c r="S193" s="254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44"/>
      <c r="R194" s="244"/>
      <c r="S194" s="244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44"/>
      <c r="R195" s="244"/>
      <c r="S195" s="244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44"/>
      <c r="R196" s="244"/>
      <c r="S196" s="244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33"/>
      <c r="R197" s="234"/>
      <c r="S197" s="235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44393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17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2021-07-16(금) 오전 00:00</v>
      </c>
      <c r="C15" s="294"/>
      <c r="D15" s="268" t="str">
        <f>TEXT($G$1, "[$-ko-KR]yyyy-mm-dd(ddd) ") &amp; "오후 14:00"</f>
        <v>2021-07-16(금) 오후 14:00</v>
      </c>
      <c r="E15" s="269"/>
      <c r="F15" s="270"/>
      <c r="G15" s="268" t="str">
        <f>TEXT($G$1, "[$-ko-KR]yyyy-mm-dd(ddd) ") &amp; "오후 19:00"</f>
        <v>2021-07-16(금) 오후 19:00</v>
      </c>
      <c r="H15" s="269"/>
      <c r="I15" s="270"/>
      <c r="J15" s="268" t="str">
        <f>TEXT($G$1, "[$-ko-KR]yyyy-mm-dd(ddd) ") &amp; "오후 21:00"</f>
        <v>2021-07-16(금) 오후 21:00</v>
      </c>
      <c r="K15" s="269"/>
      <c r="L15" s="270"/>
      <c r="M15" s="268" t="str">
        <f>TEXT($G$1+1, "[$-ko-KR]yyyy-mm-dd(ddd) ") &amp; "오전 00:00"</f>
        <v>2021-07-17(토)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17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2021-07-16(금) 오전 00:00</v>
      </c>
      <c r="C42" s="296"/>
      <c r="D42" s="268" t="str">
        <f>TEXT($G$1, "[$-ko-KR]yyyy-mm-dd(ddd) ") &amp; "오후 14:00"</f>
        <v>2021-07-16(금) 오후 14:00</v>
      </c>
      <c r="E42" s="269"/>
      <c r="F42" s="270"/>
      <c r="G42" s="268" t="str">
        <f>TEXT($G$1, "[$-ko-KR]yyyy-mm-dd(ddd) ") &amp; "오후 19:00"</f>
        <v>2021-07-16(금) 오후 19:00</v>
      </c>
      <c r="H42" s="269"/>
      <c r="I42" s="270"/>
      <c r="J42" s="268" t="str">
        <f>TEXT($G$1, "[$-ko-KR]yyyy-mm-dd(ddd) ") &amp; "오후 21:00"</f>
        <v>2021-07-16(금) 오후 21:00</v>
      </c>
      <c r="K42" s="269"/>
      <c r="L42" s="270"/>
      <c r="M42" s="268" t="str">
        <f>TEXT($G$1+1, "[$-ko-KR]yyyy-mm-dd(ddd) ") &amp; "오전 00:00"</f>
        <v>2021-07-17(토)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54"/>
      <c r="R44" s="254"/>
      <c r="S44" s="254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54"/>
      <c r="R45" s="254"/>
      <c r="S45" s="254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44"/>
      <c r="R46" s="244"/>
      <c r="S46" s="244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44"/>
      <c r="R47" s="244"/>
      <c r="S47" s="244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44"/>
      <c r="R48" s="244"/>
      <c r="S48" s="244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44"/>
      <c r="R49" s="244"/>
      <c r="S49" s="244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44"/>
      <c r="R50" s="244"/>
      <c r="S50" s="244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44"/>
      <c r="R51" s="244"/>
      <c r="S51" s="244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45"/>
      <c r="R53" s="246"/>
      <c r="S53" s="247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48"/>
      <c r="R54" s="249"/>
      <c r="S54" s="250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51"/>
      <c r="R55" s="252"/>
      <c r="S55" s="253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44"/>
      <c r="R56" s="244"/>
      <c r="S56" s="244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54"/>
      <c r="R57" s="254"/>
      <c r="S57" s="254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54"/>
      <c r="R58" s="254"/>
      <c r="S58" s="254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44"/>
      <c r="R59" s="244"/>
      <c r="S59" s="244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44"/>
      <c r="R60" s="244"/>
      <c r="S60" s="244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44"/>
      <c r="R61" s="244"/>
      <c r="S61" s="244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233"/>
      <c r="R62" s="234"/>
      <c r="S62" s="235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17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2021-07-16(금) 오전 00:00</v>
      </c>
      <c r="C69" s="296"/>
      <c r="D69" s="268" t="str">
        <f>TEXT($G$1, "[$-ko-KR]yyyy-mm-dd(ddd) ") &amp; "오후 14:00"</f>
        <v>2021-07-16(금) 오후 14:00</v>
      </c>
      <c r="E69" s="269"/>
      <c r="F69" s="270"/>
      <c r="G69" s="268" t="str">
        <f>TEXT($G$1, "[$-ko-KR]yyyy-mm-dd(ddd) ") &amp; "오후 19:00"</f>
        <v>2021-07-16(금) 오후 19:00</v>
      </c>
      <c r="H69" s="269"/>
      <c r="I69" s="270"/>
      <c r="J69" s="268" t="str">
        <f>TEXT($G$1, "[$-ko-KR]yyyy-mm-dd(ddd) ") &amp; "오후 21:00"</f>
        <v>2021-07-16(금) 오후 21:00</v>
      </c>
      <c r="K69" s="269"/>
      <c r="L69" s="270"/>
      <c r="M69" s="268" t="str">
        <f>TEXT($G$1+1, "[$-ko-KR]yyyy-mm-dd(ddd) ") &amp; "오전 00:00"</f>
        <v>2021-07-17(토)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54"/>
      <c r="R71" s="254"/>
      <c r="S71" s="254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54"/>
      <c r="R72" s="254"/>
      <c r="S72" s="254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44"/>
      <c r="R73" s="244"/>
      <c r="S73" s="244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44"/>
      <c r="R74" s="244"/>
      <c r="S74" s="244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44"/>
      <c r="R75" s="244"/>
      <c r="S75" s="244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44"/>
      <c r="R76" s="244"/>
      <c r="S76" s="244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44"/>
      <c r="R77" s="244"/>
      <c r="S77" s="244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44"/>
      <c r="R78" s="244"/>
      <c r="S78" s="244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45"/>
      <c r="R80" s="246"/>
      <c r="S80" s="247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48"/>
      <c r="R81" s="249"/>
      <c r="S81" s="250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51"/>
      <c r="R82" s="252"/>
      <c r="S82" s="253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44"/>
      <c r="R83" s="244"/>
      <c r="S83" s="244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54"/>
      <c r="R84" s="254"/>
      <c r="S84" s="254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54"/>
      <c r="R85" s="254"/>
      <c r="S85" s="254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44"/>
      <c r="R86" s="244"/>
      <c r="S86" s="244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44"/>
      <c r="R87" s="244"/>
      <c r="S87" s="244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44"/>
      <c r="R88" s="244"/>
      <c r="S88" s="244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233"/>
      <c r="R89" s="234"/>
      <c r="S89" s="235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17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2021-07-16(금) 오전 00:00</v>
      </c>
      <c r="C96" s="296"/>
      <c r="D96" s="268" t="str">
        <f>TEXT($G$1, "[$-ko-KR]yyyy-mm-dd(ddd) ") &amp; "오후 14:00"</f>
        <v>2021-07-16(금) 오후 14:00</v>
      </c>
      <c r="E96" s="269"/>
      <c r="F96" s="270"/>
      <c r="G96" s="268" t="str">
        <f>TEXT($G$1, "[$-ko-KR]yyyy-mm-dd(ddd) ") &amp; "오후 19:00"</f>
        <v>2021-07-16(금) 오후 19:00</v>
      </c>
      <c r="H96" s="269"/>
      <c r="I96" s="270"/>
      <c r="J96" s="268" t="str">
        <f>TEXT($G$1, "[$-ko-KR]yyyy-mm-dd(ddd) ") &amp; "오후 21:00"</f>
        <v>2021-07-16(금) 오후 21:00</v>
      </c>
      <c r="K96" s="269"/>
      <c r="L96" s="270"/>
      <c r="M96" s="268" t="str">
        <f>TEXT($G$1+1, "[$-ko-KR]yyyy-mm-dd(ddd) ") &amp; "오전 00:00"</f>
        <v>2021-07-17(토)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54"/>
      <c r="R98" s="254"/>
      <c r="S98" s="254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54"/>
      <c r="R99" s="254"/>
      <c r="S99" s="254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44"/>
      <c r="R100" s="244"/>
      <c r="S100" s="244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44"/>
      <c r="R101" s="244"/>
      <c r="S101" s="244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44"/>
      <c r="R102" s="244"/>
      <c r="S102" s="244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44"/>
      <c r="R103" s="244"/>
      <c r="S103" s="244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44"/>
      <c r="R104" s="244"/>
      <c r="S104" s="244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44"/>
      <c r="R105" s="244"/>
      <c r="S105" s="244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45"/>
      <c r="R107" s="246"/>
      <c r="S107" s="247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48"/>
      <c r="R108" s="249"/>
      <c r="S108" s="250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51"/>
      <c r="R109" s="252"/>
      <c r="S109" s="253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44"/>
      <c r="R110" s="244"/>
      <c r="S110" s="244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54"/>
      <c r="R111" s="254"/>
      <c r="S111" s="254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54"/>
      <c r="R112" s="254"/>
      <c r="S112" s="254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44"/>
      <c r="R113" s="244"/>
      <c r="S113" s="244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44"/>
      <c r="R114" s="244"/>
      <c r="S114" s="244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44"/>
      <c r="R115" s="244"/>
      <c r="S115" s="244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233"/>
      <c r="R116" s="234"/>
      <c r="S116" s="235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17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2021-07-16(금) 오전 00:00</v>
      </c>
      <c r="C123" s="296"/>
      <c r="D123" s="268" t="str">
        <f>TEXT($G$1, "[$-ko-KR]yyyy-mm-dd(ddd) ") &amp; "오후 14:00"</f>
        <v>2021-07-16(금) 오후 14:00</v>
      </c>
      <c r="E123" s="269"/>
      <c r="F123" s="270"/>
      <c r="G123" s="268" t="str">
        <f>TEXT($G$1, "[$-ko-KR]yyyy-mm-dd(ddd) ") &amp; "오후 19:00"</f>
        <v>2021-07-16(금) 오후 19:00</v>
      </c>
      <c r="H123" s="269"/>
      <c r="I123" s="270"/>
      <c r="J123" s="268" t="str">
        <f>TEXT($G$1, "[$-ko-KR]yyyy-mm-dd(ddd) ") &amp; "오후 21:00"</f>
        <v>2021-07-16(금) 오후 21:00</v>
      </c>
      <c r="K123" s="269"/>
      <c r="L123" s="270"/>
      <c r="M123" s="268" t="str">
        <f>TEXT($G$1+1, "[$-ko-KR]yyyy-mm-dd(ddd) ") &amp; "오전 00:00"</f>
        <v>2021-07-17(토)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54"/>
      <c r="R125" s="254"/>
      <c r="S125" s="254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54"/>
      <c r="R126" s="254"/>
      <c r="S126" s="254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44"/>
      <c r="R127" s="244"/>
      <c r="S127" s="244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44"/>
      <c r="R128" s="244"/>
      <c r="S128" s="244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44"/>
      <c r="R129" s="244"/>
      <c r="S129" s="244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44"/>
      <c r="R130" s="244"/>
      <c r="S130" s="244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44"/>
      <c r="R131" s="244"/>
      <c r="S131" s="244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44"/>
      <c r="R132" s="244"/>
      <c r="S132" s="244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45"/>
      <c r="R134" s="246"/>
      <c r="S134" s="247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48"/>
      <c r="R135" s="249"/>
      <c r="S135" s="250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51"/>
      <c r="R136" s="252"/>
      <c r="S136" s="253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44"/>
      <c r="R137" s="244"/>
      <c r="S137" s="244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54"/>
      <c r="R138" s="254"/>
      <c r="S138" s="254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54"/>
      <c r="R139" s="254"/>
      <c r="S139" s="254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44"/>
      <c r="R140" s="244"/>
      <c r="S140" s="244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44"/>
      <c r="R141" s="244"/>
      <c r="S141" s="244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44"/>
      <c r="R142" s="244"/>
      <c r="S142" s="244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233"/>
      <c r="R143" s="234"/>
      <c r="S143" s="235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17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2021-07-16(금) 오전 00:00</v>
      </c>
      <c r="C150" s="296"/>
      <c r="D150" s="268" t="str">
        <f>TEXT($G$1, "[$-ko-KR]yyyy-mm-dd(ddd) ") &amp; "오후 14:00"</f>
        <v>2021-07-16(금) 오후 14:00</v>
      </c>
      <c r="E150" s="269"/>
      <c r="F150" s="270"/>
      <c r="G150" s="268" t="str">
        <f>TEXT($G$1, "[$-ko-KR]yyyy-mm-dd(ddd) ") &amp; "오후 19:00"</f>
        <v>2021-07-16(금) 오후 19:00</v>
      </c>
      <c r="H150" s="269"/>
      <c r="I150" s="270"/>
      <c r="J150" s="268" t="str">
        <f>TEXT($G$1, "[$-ko-KR]yyyy-mm-dd(ddd) ") &amp; "오후 21:00"</f>
        <v>2021-07-16(금) 오후 21:00</v>
      </c>
      <c r="K150" s="269"/>
      <c r="L150" s="270"/>
      <c r="M150" s="268" t="str">
        <f>TEXT($G$1+1, "[$-ko-KR]yyyy-mm-dd(ddd) ") &amp; "오전 00:00"</f>
        <v>2021-07-17(토)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54"/>
      <c r="R152" s="254"/>
      <c r="S152" s="254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54"/>
      <c r="R153" s="254"/>
      <c r="S153" s="254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44"/>
      <c r="R154" s="244"/>
      <c r="S154" s="244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44"/>
      <c r="R155" s="244"/>
      <c r="S155" s="244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44"/>
      <c r="R156" s="244"/>
      <c r="S156" s="244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44"/>
      <c r="R157" s="244"/>
      <c r="S157" s="244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44"/>
      <c r="R158" s="244"/>
      <c r="S158" s="244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44"/>
      <c r="R159" s="244"/>
      <c r="S159" s="244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45"/>
      <c r="R161" s="246"/>
      <c r="S161" s="247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48"/>
      <c r="R162" s="249"/>
      <c r="S162" s="250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51"/>
      <c r="R163" s="252"/>
      <c r="S163" s="253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44"/>
      <c r="R164" s="244"/>
      <c r="S164" s="244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54"/>
      <c r="R165" s="254"/>
      <c r="S165" s="254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54"/>
      <c r="R166" s="254"/>
      <c r="S166" s="254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44"/>
      <c r="R167" s="244"/>
      <c r="S167" s="244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44"/>
      <c r="R168" s="244"/>
      <c r="S168" s="244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44"/>
      <c r="R169" s="244"/>
      <c r="S169" s="244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233"/>
      <c r="R170" s="234"/>
      <c r="S170" s="235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17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2021-07-16(금) 오전 00:00</v>
      </c>
      <c r="C177" s="296"/>
      <c r="D177" s="268" t="str">
        <f>TEXT($G$1, "[$-ko-KR]yyyy-mm-dd(ddd) ") &amp; "오후 14:00"</f>
        <v>2021-07-16(금) 오후 14:00</v>
      </c>
      <c r="E177" s="269"/>
      <c r="F177" s="270"/>
      <c r="G177" s="268" t="str">
        <f>TEXT($G$1, "[$-ko-KR]yyyy-mm-dd(ddd) ") &amp; "오후 19:00"</f>
        <v>2021-07-16(금) 오후 19:00</v>
      </c>
      <c r="H177" s="269"/>
      <c r="I177" s="270"/>
      <c r="J177" s="268" t="str">
        <f>TEXT($G$1, "[$-ko-KR]yyyy-mm-dd(ddd) ") &amp; "오후 21:00"</f>
        <v>2021-07-16(금) 오후 21:00</v>
      </c>
      <c r="K177" s="269"/>
      <c r="L177" s="270"/>
      <c r="M177" s="268" t="str">
        <f>TEXT($G$1+1, "[$-ko-KR]yyyy-mm-dd(ddd) ") &amp; "오전 00:00"</f>
        <v>2021-07-17(토)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54"/>
      <c r="R179" s="254"/>
      <c r="S179" s="254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54"/>
      <c r="R180" s="254"/>
      <c r="S180" s="254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44"/>
      <c r="R181" s="244"/>
      <c r="S181" s="244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44"/>
      <c r="R182" s="244"/>
      <c r="S182" s="244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44"/>
      <c r="R183" s="244"/>
      <c r="S183" s="244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44"/>
      <c r="R184" s="244"/>
      <c r="S184" s="244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44"/>
      <c r="R185" s="244"/>
      <c r="S185" s="244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44"/>
      <c r="R186" s="244"/>
      <c r="S186" s="244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45"/>
      <c r="R188" s="246"/>
      <c r="S188" s="247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48"/>
      <c r="R189" s="249"/>
      <c r="S189" s="250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51"/>
      <c r="R190" s="252"/>
      <c r="S190" s="253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44"/>
      <c r="R191" s="244"/>
      <c r="S191" s="244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54"/>
      <c r="R192" s="254"/>
      <c r="S192" s="254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54"/>
      <c r="R193" s="254"/>
      <c r="S193" s="254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44"/>
      <c r="R194" s="244"/>
      <c r="S194" s="244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44"/>
      <c r="R195" s="244"/>
      <c r="S195" s="244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44"/>
      <c r="R196" s="244"/>
      <c r="S196" s="244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233"/>
      <c r="R197" s="234"/>
      <c r="S197" s="235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44394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21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2021-07-17(토) 오전 00:00</v>
      </c>
      <c r="C15" s="294"/>
      <c r="D15" s="268" t="str">
        <f>TEXT($G$1, "[$-ko-KR]yyyy-mm-dd(ddd) ") &amp; "오후 14:00"</f>
        <v>2021-07-17(토) 오후 14:00</v>
      </c>
      <c r="E15" s="269"/>
      <c r="F15" s="270"/>
      <c r="G15" s="268" t="str">
        <f>TEXT($G$1, "[$-ko-KR]yyyy-mm-dd(ddd) ") &amp; "오후 19:00"</f>
        <v>2021-07-17(토) 오후 19:00</v>
      </c>
      <c r="H15" s="269"/>
      <c r="I15" s="270"/>
      <c r="J15" s="268" t="str">
        <f>TEXT($G$1, "[$-ko-KR]yyyy-mm-dd(ddd) ") &amp; "오후 21:00"</f>
        <v>2021-07-17(토) 오후 21:00</v>
      </c>
      <c r="K15" s="269"/>
      <c r="L15" s="270"/>
      <c r="M15" s="268" t="str">
        <f>TEXT($G$1+1, "[$-ko-KR]yyyy-mm-dd(ddd) ") &amp; "오전 00:00"</f>
        <v>2021-07-18(일)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21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2021-07-17(토) 오전 00:00</v>
      </c>
      <c r="C42" s="296"/>
      <c r="D42" s="268" t="str">
        <f>TEXT($G$1, "[$-ko-KR]yyyy-mm-dd(ddd) ") &amp; "오후 14:00"</f>
        <v>2021-07-17(토) 오후 14:00</v>
      </c>
      <c r="E42" s="269"/>
      <c r="F42" s="270"/>
      <c r="G42" s="268" t="str">
        <f>TEXT($G$1, "[$-ko-KR]yyyy-mm-dd(ddd) ") &amp; "오후 19:00"</f>
        <v>2021-07-17(토) 오후 19:00</v>
      </c>
      <c r="H42" s="269"/>
      <c r="I42" s="270"/>
      <c r="J42" s="268" t="str">
        <f>TEXT($G$1, "[$-ko-KR]yyyy-mm-dd(ddd) ") &amp; "오후 21:00"</f>
        <v>2021-07-17(토) 오후 21:00</v>
      </c>
      <c r="K42" s="269"/>
      <c r="L42" s="270"/>
      <c r="M42" s="268" t="str">
        <f>TEXT($G$1+1, "[$-ko-KR]yyyy-mm-dd(ddd) ") &amp; "오전 00:00"</f>
        <v>2021-07-18(일)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54"/>
      <c r="R44" s="254"/>
      <c r="S44" s="254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54"/>
      <c r="R45" s="254"/>
      <c r="S45" s="254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44"/>
      <c r="R46" s="244"/>
      <c r="S46" s="244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44"/>
      <c r="R47" s="244"/>
      <c r="S47" s="244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44"/>
      <c r="R48" s="244"/>
      <c r="S48" s="244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44"/>
      <c r="R49" s="244"/>
      <c r="S49" s="244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44"/>
      <c r="R50" s="244"/>
      <c r="S50" s="244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44"/>
      <c r="R51" s="244"/>
      <c r="S51" s="244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45"/>
      <c r="R53" s="246"/>
      <c r="S53" s="247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48"/>
      <c r="R54" s="249"/>
      <c r="S54" s="250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251"/>
      <c r="R55" s="252"/>
      <c r="S55" s="253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44"/>
      <c r="R56" s="244"/>
      <c r="S56" s="244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54"/>
      <c r="R57" s="254"/>
      <c r="S57" s="254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54"/>
      <c r="R58" s="254"/>
      <c r="S58" s="254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44"/>
      <c r="R59" s="244"/>
      <c r="S59" s="244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44"/>
      <c r="R60" s="244"/>
      <c r="S60" s="244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44"/>
      <c r="R61" s="244"/>
      <c r="S61" s="244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233"/>
      <c r="R62" s="234"/>
      <c r="S62" s="235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21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2021-07-17(토) 오전 00:00</v>
      </c>
      <c r="C69" s="296"/>
      <c r="D69" s="268" t="str">
        <f>TEXT($G$1, "[$-ko-KR]yyyy-mm-dd(ddd) ") &amp; "오후 14:00"</f>
        <v>2021-07-17(토) 오후 14:00</v>
      </c>
      <c r="E69" s="269"/>
      <c r="F69" s="270"/>
      <c r="G69" s="268" t="str">
        <f>TEXT($G$1, "[$-ko-KR]yyyy-mm-dd(ddd) ") &amp; "오후 19:00"</f>
        <v>2021-07-17(토) 오후 19:00</v>
      </c>
      <c r="H69" s="269"/>
      <c r="I69" s="270"/>
      <c r="J69" s="268" t="str">
        <f>TEXT($G$1, "[$-ko-KR]yyyy-mm-dd(ddd) ") &amp; "오후 21:00"</f>
        <v>2021-07-17(토) 오후 21:00</v>
      </c>
      <c r="K69" s="269"/>
      <c r="L69" s="270"/>
      <c r="M69" s="268" t="str">
        <f>TEXT($G$1+1, "[$-ko-KR]yyyy-mm-dd(ddd) ") &amp; "오전 00:00"</f>
        <v>2021-07-18(일)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54"/>
      <c r="R71" s="254"/>
      <c r="S71" s="254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54"/>
      <c r="R72" s="254"/>
      <c r="S72" s="254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44"/>
      <c r="R73" s="244"/>
      <c r="S73" s="244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44"/>
      <c r="R74" s="244"/>
      <c r="S74" s="244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44"/>
      <c r="R75" s="244"/>
      <c r="S75" s="244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44"/>
      <c r="R76" s="244"/>
      <c r="S76" s="244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44"/>
      <c r="R77" s="244"/>
      <c r="S77" s="244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44"/>
      <c r="R78" s="244"/>
      <c r="S78" s="244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45"/>
      <c r="R80" s="246"/>
      <c r="S80" s="247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48"/>
      <c r="R81" s="249"/>
      <c r="S81" s="250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251"/>
      <c r="R82" s="252"/>
      <c r="S82" s="253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44"/>
      <c r="R83" s="244"/>
      <c r="S83" s="244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54"/>
      <c r="R84" s="254"/>
      <c r="S84" s="254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54"/>
      <c r="R85" s="254"/>
      <c r="S85" s="254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44"/>
      <c r="R86" s="244"/>
      <c r="S86" s="244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44"/>
      <c r="R87" s="244"/>
      <c r="S87" s="244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44"/>
      <c r="R88" s="244"/>
      <c r="S88" s="244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233"/>
      <c r="R89" s="234"/>
      <c r="S89" s="235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21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2021-07-17(토) 오전 00:00</v>
      </c>
      <c r="C96" s="296"/>
      <c r="D96" s="268" t="str">
        <f>TEXT($G$1, "[$-ko-KR]yyyy-mm-dd(ddd) ") &amp; "오후 14:00"</f>
        <v>2021-07-17(토) 오후 14:00</v>
      </c>
      <c r="E96" s="269"/>
      <c r="F96" s="270"/>
      <c r="G96" s="268" t="str">
        <f>TEXT($G$1, "[$-ko-KR]yyyy-mm-dd(ddd) ") &amp; "오후 19:00"</f>
        <v>2021-07-17(토) 오후 19:00</v>
      </c>
      <c r="H96" s="269"/>
      <c r="I96" s="270"/>
      <c r="J96" s="268" t="str">
        <f>TEXT($G$1, "[$-ko-KR]yyyy-mm-dd(ddd) ") &amp; "오후 21:00"</f>
        <v>2021-07-17(토) 오후 21:00</v>
      </c>
      <c r="K96" s="269"/>
      <c r="L96" s="270"/>
      <c r="M96" s="268" t="str">
        <f>TEXT($G$1+1, "[$-ko-KR]yyyy-mm-dd(ddd) ") &amp; "오전 00:00"</f>
        <v>2021-07-18(일)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54"/>
      <c r="R98" s="254"/>
      <c r="S98" s="254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54"/>
      <c r="R99" s="254"/>
      <c r="S99" s="254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44"/>
      <c r="R100" s="244"/>
      <c r="S100" s="244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44"/>
      <c r="R101" s="244"/>
      <c r="S101" s="244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44"/>
      <c r="R102" s="244"/>
      <c r="S102" s="244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44"/>
      <c r="R103" s="244"/>
      <c r="S103" s="244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44"/>
      <c r="R104" s="244"/>
      <c r="S104" s="244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44"/>
      <c r="R105" s="244"/>
      <c r="S105" s="244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45"/>
      <c r="R107" s="246"/>
      <c r="S107" s="247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48"/>
      <c r="R108" s="249"/>
      <c r="S108" s="250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251"/>
      <c r="R109" s="252"/>
      <c r="S109" s="253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44"/>
      <c r="R110" s="244"/>
      <c r="S110" s="244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54"/>
      <c r="R111" s="254"/>
      <c r="S111" s="254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54"/>
      <c r="R112" s="254"/>
      <c r="S112" s="254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44"/>
      <c r="R113" s="244"/>
      <c r="S113" s="244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44"/>
      <c r="R114" s="244"/>
      <c r="S114" s="244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44"/>
      <c r="R115" s="244"/>
      <c r="S115" s="244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233"/>
      <c r="R116" s="234"/>
      <c r="S116" s="235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21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2021-07-17(토) 오전 00:00</v>
      </c>
      <c r="C123" s="296"/>
      <c r="D123" s="268" t="str">
        <f>TEXT($G$1, "[$-ko-KR]yyyy-mm-dd(ddd) ") &amp; "오후 14:00"</f>
        <v>2021-07-17(토) 오후 14:00</v>
      </c>
      <c r="E123" s="269"/>
      <c r="F123" s="270"/>
      <c r="G123" s="268" t="str">
        <f>TEXT($G$1, "[$-ko-KR]yyyy-mm-dd(ddd) ") &amp; "오후 19:00"</f>
        <v>2021-07-17(토) 오후 19:00</v>
      </c>
      <c r="H123" s="269"/>
      <c r="I123" s="270"/>
      <c r="J123" s="268" t="str">
        <f>TEXT($G$1, "[$-ko-KR]yyyy-mm-dd(ddd) ") &amp; "오후 21:00"</f>
        <v>2021-07-17(토) 오후 21:00</v>
      </c>
      <c r="K123" s="269"/>
      <c r="L123" s="270"/>
      <c r="M123" s="268" t="str">
        <f>TEXT($G$1+1, "[$-ko-KR]yyyy-mm-dd(ddd) ") &amp; "오전 00:00"</f>
        <v>2021-07-18(일)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54"/>
      <c r="R125" s="254"/>
      <c r="S125" s="254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54"/>
      <c r="R126" s="254"/>
      <c r="S126" s="254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44"/>
      <c r="R127" s="244"/>
      <c r="S127" s="244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44"/>
      <c r="R128" s="244"/>
      <c r="S128" s="244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44"/>
      <c r="R129" s="244"/>
      <c r="S129" s="244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44"/>
      <c r="R130" s="244"/>
      <c r="S130" s="244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44"/>
      <c r="R131" s="244"/>
      <c r="S131" s="244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44"/>
      <c r="R132" s="244"/>
      <c r="S132" s="244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45"/>
      <c r="R134" s="246"/>
      <c r="S134" s="247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48"/>
      <c r="R135" s="249"/>
      <c r="S135" s="250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251"/>
      <c r="R136" s="252"/>
      <c r="S136" s="253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44"/>
      <c r="R137" s="244"/>
      <c r="S137" s="244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54"/>
      <c r="R138" s="254"/>
      <c r="S138" s="254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54"/>
      <c r="R139" s="254"/>
      <c r="S139" s="254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44"/>
      <c r="R140" s="244"/>
      <c r="S140" s="244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44"/>
      <c r="R141" s="244"/>
      <c r="S141" s="244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44"/>
      <c r="R142" s="244"/>
      <c r="S142" s="244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233"/>
      <c r="R143" s="234"/>
      <c r="S143" s="235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21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2021-07-17(토) 오전 00:00</v>
      </c>
      <c r="C150" s="296"/>
      <c r="D150" s="268" t="str">
        <f>TEXT($G$1, "[$-ko-KR]yyyy-mm-dd(ddd) ") &amp; "오후 14:00"</f>
        <v>2021-07-17(토) 오후 14:00</v>
      </c>
      <c r="E150" s="269"/>
      <c r="F150" s="270"/>
      <c r="G150" s="268" t="str">
        <f>TEXT($G$1, "[$-ko-KR]yyyy-mm-dd(ddd) ") &amp; "오후 19:00"</f>
        <v>2021-07-17(토) 오후 19:00</v>
      </c>
      <c r="H150" s="269"/>
      <c r="I150" s="270"/>
      <c r="J150" s="268" t="str">
        <f>TEXT($G$1, "[$-ko-KR]yyyy-mm-dd(ddd) ") &amp; "오후 21:00"</f>
        <v>2021-07-17(토) 오후 21:00</v>
      </c>
      <c r="K150" s="269"/>
      <c r="L150" s="270"/>
      <c r="M150" s="268" t="str">
        <f>TEXT($G$1+1, "[$-ko-KR]yyyy-mm-dd(ddd) ") &amp; "오전 00:00"</f>
        <v>2021-07-18(일)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54"/>
      <c r="R152" s="254"/>
      <c r="S152" s="254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54"/>
      <c r="R153" s="254"/>
      <c r="S153" s="254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44"/>
      <c r="R154" s="244"/>
      <c r="S154" s="244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44"/>
      <c r="R155" s="244"/>
      <c r="S155" s="244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44"/>
      <c r="R156" s="244"/>
      <c r="S156" s="244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44"/>
      <c r="R157" s="244"/>
      <c r="S157" s="244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44"/>
      <c r="R158" s="244"/>
      <c r="S158" s="244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44"/>
      <c r="R159" s="244"/>
      <c r="S159" s="244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45"/>
      <c r="R161" s="246"/>
      <c r="S161" s="247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48"/>
      <c r="R162" s="249"/>
      <c r="S162" s="250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251"/>
      <c r="R163" s="252"/>
      <c r="S163" s="253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44"/>
      <c r="R164" s="244"/>
      <c r="S164" s="244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54"/>
      <c r="R165" s="254"/>
      <c r="S165" s="254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54"/>
      <c r="R166" s="254"/>
      <c r="S166" s="254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44"/>
      <c r="R167" s="244"/>
      <c r="S167" s="244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44"/>
      <c r="R168" s="244"/>
      <c r="S168" s="244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44"/>
      <c r="R169" s="244"/>
      <c r="S169" s="244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233"/>
      <c r="R170" s="234"/>
      <c r="S170" s="235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21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2021-07-17(토) 오전 00:00</v>
      </c>
      <c r="C177" s="296"/>
      <c r="D177" s="268" t="str">
        <f>TEXT($G$1, "[$-ko-KR]yyyy-mm-dd(ddd) ") &amp; "오후 14:00"</f>
        <v>2021-07-17(토) 오후 14:00</v>
      </c>
      <c r="E177" s="269"/>
      <c r="F177" s="270"/>
      <c r="G177" s="268" t="str">
        <f>TEXT($G$1, "[$-ko-KR]yyyy-mm-dd(ddd) ") &amp; "오후 19:00"</f>
        <v>2021-07-17(토) 오후 19:00</v>
      </c>
      <c r="H177" s="269"/>
      <c r="I177" s="270"/>
      <c r="J177" s="268" t="str">
        <f>TEXT($G$1, "[$-ko-KR]yyyy-mm-dd(ddd) ") &amp; "오후 21:00"</f>
        <v>2021-07-17(토) 오후 21:00</v>
      </c>
      <c r="K177" s="269"/>
      <c r="L177" s="270"/>
      <c r="M177" s="268" t="str">
        <f>TEXT($G$1+1, "[$-ko-KR]yyyy-mm-dd(ddd) ") &amp; "오전 00:00"</f>
        <v>2021-07-18(일)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54"/>
      <c r="R179" s="254"/>
      <c r="S179" s="254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54"/>
      <c r="R180" s="254"/>
      <c r="S180" s="254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44"/>
      <c r="R181" s="244"/>
      <c r="S181" s="244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44"/>
      <c r="R182" s="244"/>
      <c r="S182" s="244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44"/>
      <c r="R183" s="244"/>
      <c r="S183" s="244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44"/>
      <c r="R184" s="244"/>
      <c r="S184" s="244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44"/>
      <c r="R185" s="244"/>
      <c r="S185" s="244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44"/>
      <c r="R186" s="244"/>
      <c r="S186" s="244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45"/>
      <c r="R188" s="246"/>
      <c r="S188" s="247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48"/>
      <c r="R189" s="249"/>
      <c r="S189" s="250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251"/>
      <c r="R190" s="252"/>
      <c r="S190" s="253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44"/>
      <c r="R191" s="244"/>
      <c r="S191" s="244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54"/>
      <c r="R192" s="254"/>
      <c r="S192" s="254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54"/>
      <c r="R193" s="254"/>
      <c r="S193" s="254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44"/>
      <c r="R194" s="244"/>
      <c r="S194" s="244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44"/>
      <c r="R195" s="244"/>
      <c r="S195" s="244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44"/>
      <c r="R196" s="244"/>
      <c r="S196" s="244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233"/>
      <c r="R197" s="234"/>
      <c r="S197" s="235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44395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-16,868 KRW (-0.84%)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-12,130 KRW (-0.61%)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-6,331 KRW (-0.32%)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-13,215 KRW (-0.66%)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25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2021-07-18(일) 오전 00:00</v>
      </c>
      <c r="C15" s="294"/>
      <c r="D15" s="268" t="str">
        <f>TEXT($G$1, "[$-ko-KR]yyyy-mm-dd(ddd) ") &amp; "오후 14:00"</f>
        <v>2021-07-18(일) 오후 14:00</v>
      </c>
      <c r="E15" s="269"/>
      <c r="F15" s="270"/>
      <c r="G15" s="268" t="str">
        <f>TEXT($G$1, "[$-ko-KR]yyyy-mm-dd(ddd) ") &amp; "오후 19:00"</f>
        <v>2021-07-18(일) 오후 19:00</v>
      </c>
      <c r="H15" s="269"/>
      <c r="I15" s="270"/>
      <c r="J15" s="268" t="str">
        <f>TEXT($G$1, "[$-ko-KR]yyyy-mm-dd(ddd) ") &amp; "오후 21:00"</f>
        <v>2021-07-18(일) 오후 21:00</v>
      </c>
      <c r="K15" s="269"/>
      <c r="L15" s="270"/>
      <c r="M15" s="268" t="str">
        <f>TEXT($G$1+1, "[$-ko-KR]yyyy-mm-dd(ddd) ") &amp; "오전 00:00"</f>
        <v>2021-07-19(월)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25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2021-07-18(일) 오전 00:00</v>
      </c>
      <c r="C42" s="296"/>
      <c r="D42" s="268" t="str">
        <f>TEXT($G$1, "[$-ko-KR]yyyy-mm-dd(ddd) ") &amp; "오후 14:00"</f>
        <v>2021-07-18(일) 오후 14:00</v>
      </c>
      <c r="E42" s="269"/>
      <c r="F42" s="270"/>
      <c r="G42" s="268" t="str">
        <f>TEXT($G$1, "[$-ko-KR]yyyy-mm-dd(ddd) ") &amp; "오후 19:00"</f>
        <v>2021-07-18(일) 오후 19:00</v>
      </c>
      <c r="H42" s="269"/>
      <c r="I42" s="270"/>
      <c r="J42" s="268" t="str">
        <f>TEXT($G$1, "[$-ko-KR]yyyy-mm-dd(ddd) ") &amp; "오후 21:00"</f>
        <v>2021-07-18(일) 오후 21:00</v>
      </c>
      <c r="K42" s="269"/>
      <c r="L42" s="270"/>
      <c r="M42" s="268" t="str">
        <f>TEXT($G$1+1, "[$-ko-KR]yyyy-mm-dd(ddd) ") &amp; "오전 00:00"</f>
        <v>2021-07-19(월)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>
        <v>50.4</v>
      </c>
      <c r="H44" s="14">
        <f>IF(ISNUMBER(G44), (G44 - $B44) / $B44, "")</f>
        <v>-6.1452513966480521E-2</v>
      </c>
      <c r="I44" s="100">
        <f>IF(ISNUMBER(G44), $B64 * H44, "")</f>
        <v>-6145.2513966480519</v>
      </c>
      <c r="J44" s="13">
        <v>50.5</v>
      </c>
      <c r="K44" s="14">
        <f>IF(ISNUMBER(J44), (J44 - $B44) / $B44, "")</f>
        <v>-5.9590316573556845E-2</v>
      </c>
      <c r="L44" s="16">
        <f>IF(ISNUMBER(J44), $B64 * K44, "")</f>
        <v>-5959.0316573556847</v>
      </c>
      <c r="M44" s="29">
        <v>49.8</v>
      </c>
      <c r="N44" s="14">
        <f>IF(ISNUMBER(M44), (M44 - $B44) / $B44, "")</f>
        <v>-7.262569832402245E-2</v>
      </c>
      <c r="O44" s="16">
        <f>IF(ISNUMBER(M44), $B64 * N44, "")</f>
        <v>-7262.5698324022451</v>
      </c>
      <c r="Q44" s="254"/>
      <c r="R44" s="254"/>
      <c r="S44" s="254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>
        <v>68.3</v>
      </c>
      <c r="H45" s="32">
        <f t="shared" ref="H45:H48" si="15">IF(ISNUMBER(G45), (G45 - $B45) / $B45, "")</f>
        <v>-5.7931034482758659E-2</v>
      </c>
      <c r="I45" s="101">
        <f>IF(ISNUMBER(G45), $B64 * H45, "")</f>
        <v>-5793.103448275866</v>
      </c>
      <c r="J45" s="15">
        <v>68.8</v>
      </c>
      <c r="K45" s="32">
        <f t="shared" ref="K45:K48" si="16">IF(ISNUMBER(J45), (J45 - $B45) / $B45, "")</f>
        <v>-5.1034482758620728E-2</v>
      </c>
      <c r="L45" s="18">
        <f>IF(ISNUMBER(J45), $B64 * K45, "")</f>
        <v>-5103.4482758620725</v>
      </c>
      <c r="M45" s="31">
        <v>67.599999999999994</v>
      </c>
      <c r="N45" s="32">
        <f t="shared" ref="N45:N48" si="17">IF(ISNUMBER(M45), (M45 - $B45) / $B45, "")</f>
        <v>-6.7586206896551801E-2</v>
      </c>
      <c r="O45" s="18">
        <f>IF(ISNUMBER(M45), $B64 * N45, "")</f>
        <v>-6758.6206896551803</v>
      </c>
      <c r="Q45" s="254"/>
      <c r="R45" s="254"/>
      <c r="S45" s="254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>
        <v>76.5</v>
      </c>
      <c r="H46" s="32">
        <f t="shared" si="15"/>
        <v>9.285714285714286E-2</v>
      </c>
      <c r="I46" s="101">
        <f>IF(ISNUMBER(G46), $B64 * H46, "")</f>
        <v>9285.7142857142862</v>
      </c>
      <c r="J46" s="15">
        <v>76.900000000000006</v>
      </c>
      <c r="K46" s="32">
        <f t="shared" si="16"/>
        <v>9.8571428571428657E-2</v>
      </c>
      <c r="L46" s="18">
        <f>IF(ISNUMBER(J46), $B64 * K46, "")</f>
        <v>9857.142857142866</v>
      </c>
      <c r="M46" s="31">
        <v>73.7</v>
      </c>
      <c r="N46" s="32">
        <f t="shared" si="17"/>
        <v>5.2857142857142901E-2</v>
      </c>
      <c r="O46" s="18">
        <f>IF(ISNUMBER(M46), $B64 * N46, "")</f>
        <v>5285.7142857142899</v>
      </c>
      <c r="Q46" s="244"/>
      <c r="R46" s="244"/>
      <c r="S46" s="244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>
        <v>97.6</v>
      </c>
      <c r="H47" s="32">
        <f t="shared" si="15"/>
        <v>-2.044989775051154E-3</v>
      </c>
      <c r="I47" s="101">
        <f>IF(ISNUMBER(G47), $B64 * H47, "")</f>
        <v>-204.49897750511539</v>
      </c>
      <c r="J47" s="15">
        <v>98</v>
      </c>
      <c r="K47" s="32">
        <f t="shared" si="16"/>
        <v>2.044989775051154E-3</v>
      </c>
      <c r="L47" s="18">
        <f>IF(ISNUMBER(J47), $B64 * K47, "")</f>
        <v>204.49897750511539</v>
      </c>
      <c r="M47" s="31">
        <v>96.4</v>
      </c>
      <c r="N47" s="32">
        <f t="shared" si="17"/>
        <v>-1.4314928425357787E-2</v>
      </c>
      <c r="O47" s="18">
        <f>IF(ISNUMBER(M47), $B64 * N47, "")</f>
        <v>-1431.4928425357787</v>
      </c>
      <c r="Q47" s="244"/>
      <c r="R47" s="244"/>
      <c r="S47" s="244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>
        <v>7.11</v>
      </c>
      <c r="H48" s="21">
        <f t="shared" si="15"/>
        <v>-1.4044943820224419E-3</v>
      </c>
      <c r="I48" s="105">
        <f>IF(ISNUMBER(G48), $B64 * H48, "")</f>
        <v>-140.44943820224418</v>
      </c>
      <c r="J48" s="20">
        <v>7.12</v>
      </c>
      <c r="K48" s="21">
        <f t="shared" si="16"/>
        <v>0</v>
      </c>
      <c r="L48" s="22">
        <f>IF(ISNUMBER(J48), $B64 * K48, "")</f>
        <v>0</v>
      </c>
      <c r="M48" s="30">
        <v>7.04</v>
      </c>
      <c r="N48" s="21">
        <f t="shared" si="17"/>
        <v>-1.1235955056179785E-2</v>
      </c>
      <c r="O48" s="22">
        <f>IF(ISNUMBER(M48), $B64 * N48, "")</f>
        <v>-1123.5955056179785</v>
      </c>
      <c r="Q48" s="244"/>
      <c r="R48" s="244"/>
      <c r="S48" s="244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>
        <v>12.8</v>
      </c>
      <c r="H49" s="107">
        <f>IF(ISNUMBER(G49), (G49 - $B49) / $B49, "")</f>
        <v>2.4000000000000056E-2</v>
      </c>
      <c r="I49" s="110">
        <f>IF(ISNUMBER(G49), $B64 * H49, "")</f>
        <v>2400.0000000000055</v>
      </c>
      <c r="J49" s="106">
        <v>12.9</v>
      </c>
      <c r="K49" s="107">
        <f>IF(ISNUMBER(J49), (J49 - $B49) / $B49, "")</f>
        <v>3.2000000000000028E-2</v>
      </c>
      <c r="L49" s="108">
        <f>IF(ISNUMBER(J49), $B64 * K49, "")</f>
        <v>3200.0000000000027</v>
      </c>
      <c r="M49" s="109">
        <v>12.8</v>
      </c>
      <c r="N49" s="107">
        <f>IF(ISNUMBER(M49), (M49 - $B49) / $B49, "")</f>
        <v>2.4000000000000056E-2</v>
      </c>
      <c r="O49" s="108">
        <f>IF(ISNUMBER(M49), $B64 * N49, "")</f>
        <v>2400.0000000000055</v>
      </c>
      <c r="Q49" s="244"/>
      <c r="R49" s="244"/>
      <c r="S49" s="244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>
        <v>8.2799999999999994</v>
      </c>
      <c r="H50" s="32">
        <f t="shared" ref="H50:H53" si="19">IF(ISNUMBER(G50), (G50 - $B50) / $B50, "")</f>
        <v>1.8450184501844841E-2</v>
      </c>
      <c r="I50" s="101">
        <f>IF(ISNUMBER(G50), $B64 * H50, "")</f>
        <v>1845.0184501844842</v>
      </c>
      <c r="J50" s="15">
        <v>8.3000000000000007</v>
      </c>
      <c r="K50" s="32">
        <f t="shared" ref="K50:K53" si="20">IF(ISNUMBER(J50), (J50 - $B50) / $B50, "")</f>
        <v>2.0910209102091012E-2</v>
      </c>
      <c r="L50" s="18">
        <f>IF(ISNUMBER(J50), $B64 * K50, "")</f>
        <v>2091.0209102091012</v>
      </c>
      <c r="M50" s="31">
        <v>8.1199999999999992</v>
      </c>
      <c r="N50" s="32">
        <f t="shared" ref="N50:N53" si="21">IF(ISNUMBER(M50), (M50 - $B50) / $B50, "")</f>
        <v>-1.2300123001231934E-3</v>
      </c>
      <c r="O50" s="18">
        <f>IF(ISNUMBER(M50), $B64 * N50, "")</f>
        <v>-123.00123001231934</v>
      </c>
      <c r="Q50" s="244"/>
      <c r="R50" s="244"/>
      <c r="S50" s="244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>
        <v>19.2</v>
      </c>
      <c r="H51" s="32">
        <f t="shared" si="19"/>
        <v>1.587301587301591E-2</v>
      </c>
      <c r="I51" s="101">
        <f>IF(ISNUMBER(G51), $B64 * H51, "")</f>
        <v>1587.3015873015911</v>
      </c>
      <c r="J51" s="15">
        <v>19.7</v>
      </c>
      <c r="K51" s="32">
        <f t="shared" si="20"/>
        <v>4.2328042328042367E-2</v>
      </c>
      <c r="L51" s="18">
        <f>IF(ISNUMBER(J51), $B64 * K51, "")</f>
        <v>4232.8042328042366</v>
      </c>
      <c r="M51" s="31">
        <v>18.7</v>
      </c>
      <c r="N51" s="32">
        <f t="shared" si="21"/>
        <v>-1.0582010582010545E-2</v>
      </c>
      <c r="O51" s="18">
        <f>IF(ISNUMBER(M51), $B64 * N51, "")</f>
        <v>-1058.2010582010546</v>
      </c>
      <c r="Q51" s="244"/>
      <c r="R51" s="244"/>
      <c r="S51" s="244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>
        <v>17.399999999999999</v>
      </c>
      <c r="H52" s="32">
        <f t="shared" si="19"/>
        <v>5.7803468208091251E-3</v>
      </c>
      <c r="I52" s="101">
        <f>IF(ISNUMBER(G52), $B64 * H52, "")</f>
        <v>578.03468208091249</v>
      </c>
      <c r="J52" s="15">
        <v>17.5</v>
      </c>
      <c r="K52" s="32">
        <f t="shared" si="20"/>
        <v>1.1560693641618455E-2</v>
      </c>
      <c r="L52" s="18">
        <f>IF(ISNUMBER(J52), $B64 * K52, "")</f>
        <v>1156.0693641618454</v>
      </c>
      <c r="M52" s="31">
        <v>17.3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>
        <v>49.4</v>
      </c>
      <c r="H53" s="25">
        <f t="shared" si="19"/>
        <v>-1.002004008016032E-2</v>
      </c>
      <c r="I53" s="103">
        <f>IF(ISNUMBER(G53), $B64 * H53, "")</f>
        <v>-1002.004008016032</v>
      </c>
      <c r="J53" s="24">
        <v>49.8</v>
      </c>
      <c r="K53" s="25">
        <f t="shared" si="20"/>
        <v>-2.0040080160320926E-3</v>
      </c>
      <c r="L53" s="104">
        <f>IF(ISNUMBER(J53), $B64 * K53, "")</f>
        <v>-200.40080160320926</v>
      </c>
      <c r="M53" s="102">
        <v>49.3</v>
      </c>
      <c r="N53" s="25">
        <f t="shared" si="21"/>
        <v>-1.2024048096192414E-2</v>
      </c>
      <c r="O53" s="104">
        <f>IF(ISNUMBER(M53), $B64 * N53, "")</f>
        <v>-1202.4048096192414</v>
      </c>
      <c r="Q53" s="245"/>
      <c r="R53" s="246"/>
      <c r="S53" s="247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>
        <v>69.2</v>
      </c>
      <c r="H54" s="14">
        <f>IF(ISNUMBER(G54), (G54 - $B54) / $B54, "")</f>
        <v>-4.3165467625898872E-3</v>
      </c>
      <c r="I54" s="100">
        <f>IF(ISNUMBER(G54), $B64 * H54, "")</f>
        <v>-431.65467625898873</v>
      </c>
      <c r="J54" s="13">
        <v>70.099999999999994</v>
      </c>
      <c r="K54" s="14">
        <f>IF(ISNUMBER(J54), (J54 - $B54) / $B54, "")</f>
        <v>8.6330935251797743E-3</v>
      </c>
      <c r="L54" s="16">
        <f>IF(ISNUMBER(J54), $B64 * K54, "")</f>
        <v>863.30935251797746</v>
      </c>
      <c r="M54" s="29">
        <v>68.7</v>
      </c>
      <c r="N54" s="14">
        <f>IF(ISNUMBER(M54), (M54 - $B54) / $B54, "")</f>
        <v>-1.1510791366906433E-2</v>
      </c>
      <c r="O54" s="16">
        <f>IF(ISNUMBER(M54), $B64 * N54, "")</f>
        <v>-1151.0791366906433</v>
      </c>
      <c r="Q54" s="248"/>
      <c r="R54" s="249"/>
      <c r="S54" s="250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>
        <v>2.66</v>
      </c>
      <c r="H55" s="32">
        <f t="shared" ref="H55:H58" si="23">IF(ISNUMBER(G55), (G55 - $B55) / $B55, "")</f>
        <v>2.3076923076923096E-2</v>
      </c>
      <c r="I55" s="101">
        <f>IF(ISNUMBER(G55), $B64 * H55, "")</f>
        <v>2307.6923076923094</v>
      </c>
      <c r="J55" s="15">
        <v>2.66</v>
      </c>
      <c r="K55" s="32">
        <f t="shared" ref="K55:K58" si="24">IF(ISNUMBER(J55), (J55 - $B55) / $B55, "")</f>
        <v>2.3076923076923096E-2</v>
      </c>
      <c r="L55" s="18">
        <f>IF(ISNUMBER(J55), $B64 * K55, "")</f>
        <v>2307.6923076923094</v>
      </c>
      <c r="M55" s="31">
        <v>2.61</v>
      </c>
      <c r="N55" s="32">
        <f t="shared" ref="N55:N58" si="25">IF(ISNUMBER(M55), (M55 - $B55) / $B55, "")</f>
        <v>3.846153846153764E-3</v>
      </c>
      <c r="O55" s="18">
        <f>IF(ISNUMBER(M55), $B64 * N55, "")</f>
        <v>384.6153846153764</v>
      </c>
      <c r="Q55" s="251"/>
      <c r="R55" s="252"/>
      <c r="S55" s="253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>
        <v>22.1</v>
      </c>
      <c r="H56" s="32">
        <f t="shared" si="23"/>
        <v>1.8433179723502401E-2</v>
      </c>
      <c r="I56" s="101">
        <f>IF(ISNUMBER(G56), $B64 * H56, "")</f>
        <v>1843.3179723502401</v>
      </c>
      <c r="J56" s="15">
        <v>22.2</v>
      </c>
      <c r="K56" s="32">
        <f t="shared" si="24"/>
        <v>2.3041474654377881E-2</v>
      </c>
      <c r="L56" s="18">
        <f>IF(ISNUMBER(J56), $B64 * K56, "")</f>
        <v>2304.147465437788</v>
      </c>
      <c r="M56" s="31">
        <v>21.5</v>
      </c>
      <c r="N56" s="32">
        <f t="shared" si="25"/>
        <v>-9.2165898617511191E-3</v>
      </c>
      <c r="O56" s="18">
        <f>IF(ISNUMBER(M56), $B64 * N56, "")</f>
        <v>-921.65898617511186</v>
      </c>
      <c r="Q56" s="244"/>
      <c r="R56" s="244"/>
      <c r="S56" s="244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>
        <v>97.5</v>
      </c>
      <c r="H57" s="32">
        <f t="shared" si="23"/>
        <v>-2.0470829068577568E-3</v>
      </c>
      <c r="I57" s="101">
        <f>IF(ISNUMBER(G57), $B64 * H57, "")</f>
        <v>-204.70829068577569</v>
      </c>
      <c r="J57" s="15">
        <v>98</v>
      </c>
      <c r="K57" s="32">
        <f t="shared" si="24"/>
        <v>3.0706243602865624E-3</v>
      </c>
      <c r="L57" s="18">
        <f>IF(ISNUMBER(J57), $B64 * K57, "")</f>
        <v>307.06243602865624</v>
      </c>
      <c r="M57" s="31">
        <v>94.9</v>
      </c>
      <c r="N57" s="32">
        <f t="shared" si="25"/>
        <v>-2.8659160696008157E-2</v>
      </c>
      <c r="O57" s="18">
        <f>IF(ISNUMBER(M57), $B64 * N57, "")</f>
        <v>-2865.9160696008157</v>
      </c>
      <c r="Q57" s="254"/>
      <c r="R57" s="254"/>
      <c r="S57" s="254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>
        <v>67</v>
      </c>
      <c r="H58" s="21">
        <f t="shared" si="23"/>
        <v>1.6691957511380792E-2</v>
      </c>
      <c r="I58" s="105">
        <f>IF(ISNUMBER(G58), $B64 * H58, "")</f>
        <v>1669.1957511380792</v>
      </c>
      <c r="J58" s="20">
        <v>67.2</v>
      </c>
      <c r="K58" s="21">
        <f t="shared" si="24"/>
        <v>1.9726858877086449E-2</v>
      </c>
      <c r="L58" s="22">
        <f>IF(ISNUMBER(J58), $B64 * K58, "")</f>
        <v>1972.6858877086449</v>
      </c>
      <c r="M58" s="30">
        <v>65.900000000000006</v>
      </c>
      <c r="N58" s="21">
        <f t="shared" si="25"/>
        <v>0</v>
      </c>
      <c r="O58" s="22">
        <f>IF(ISNUMBER(M58), $B64 * N58, "")</f>
        <v>0</v>
      </c>
      <c r="Q58" s="254"/>
      <c r="R58" s="254"/>
      <c r="S58" s="254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>
        <v>13.2</v>
      </c>
      <c r="H59" s="107">
        <f>IF(ISNUMBER(G59), (G59 - $B59) / $B59, "")</f>
        <v>3.1249999999999889E-2</v>
      </c>
      <c r="I59" s="110">
        <f>IF(ISNUMBER(G59), $B64 * H59, "")</f>
        <v>3124.9999999999891</v>
      </c>
      <c r="J59" s="106">
        <v>13.4</v>
      </c>
      <c r="K59" s="107">
        <f>IF(ISNUMBER(J59), (J59 - $B59) / $B59, "")</f>
        <v>4.6874999999999972E-2</v>
      </c>
      <c r="L59" s="108">
        <f>IF(ISNUMBER(J59), $B64 * K59, "")</f>
        <v>4687.4999999999973</v>
      </c>
      <c r="M59" s="109">
        <v>13.1</v>
      </c>
      <c r="N59" s="107">
        <f>IF(ISNUMBER(M59), (M59 - $B59) / $B59, "")</f>
        <v>2.3437499999999917E-2</v>
      </c>
      <c r="O59" s="108">
        <f>IF(ISNUMBER(M59), $B64 * N59, "")</f>
        <v>2343.7499999999918</v>
      </c>
      <c r="Q59" s="244"/>
      <c r="R59" s="244"/>
      <c r="S59" s="244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>
        <v>12.5</v>
      </c>
      <c r="H60" s="32">
        <f t="shared" ref="H60:H63" si="27">IF(ISNUMBER(G60), (G60 - $B60) / $B60, "")</f>
        <v>8.0645161290322284E-3</v>
      </c>
      <c r="I60" s="101">
        <f>IF(ISNUMBER(G60), $B64 * H60, "")</f>
        <v>806.45161290322278</v>
      </c>
      <c r="J60" s="15">
        <v>12.6</v>
      </c>
      <c r="K60" s="32">
        <f t="shared" ref="K60:K63" si="28">IF(ISNUMBER(J60), (J60 - $B60) / $B60, "")</f>
        <v>1.6129032258064457E-2</v>
      </c>
      <c r="L60" s="18">
        <f>IF(ISNUMBER(J60), $B64 * K60, "")</f>
        <v>1612.9032258064456</v>
      </c>
      <c r="M60" s="31">
        <v>12.3</v>
      </c>
      <c r="N60" s="32">
        <f t="shared" ref="N60:N63" si="29">IF(ISNUMBER(M60), (M60 - $B60) / $B60, "")</f>
        <v>-8.0645161290322284E-3</v>
      </c>
      <c r="O60" s="18">
        <f>IF(ISNUMBER(M60), $B64 * N60, "")</f>
        <v>-806.45161290322278</v>
      </c>
      <c r="Q60" s="244"/>
      <c r="R60" s="244"/>
      <c r="S60" s="244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>
        <v>74.8</v>
      </c>
      <c r="H61" s="32">
        <f t="shared" si="27"/>
        <v>2.6063100137174094E-2</v>
      </c>
      <c r="I61" s="101">
        <f>IF(ISNUMBER(G61), $B64 * H61, "")</f>
        <v>2606.3100137174092</v>
      </c>
      <c r="J61" s="15">
        <v>75</v>
      </c>
      <c r="K61" s="32">
        <f t="shared" si="28"/>
        <v>2.8806584362139839E-2</v>
      </c>
      <c r="L61" s="18">
        <f>IF(ISNUMBER(J61), $B64 * K61, "")</f>
        <v>2880.6584362139838</v>
      </c>
      <c r="M61" s="31">
        <v>73.400000000000006</v>
      </c>
      <c r="N61" s="32">
        <f t="shared" si="29"/>
        <v>6.8587105624142658E-3</v>
      </c>
      <c r="O61" s="18">
        <f>IF(ISNUMBER(M61), $B64 * N61, "")</f>
        <v>685.87105624142657</v>
      </c>
      <c r="Q61" s="244"/>
      <c r="R61" s="244"/>
      <c r="S61" s="244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>
        <v>7.95</v>
      </c>
      <c r="H62" s="32">
        <f t="shared" si="27"/>
        <v>3.7878787878788192E-3</v>
      </c>
      <c r="I62" s="101">
        <f>IF(ISNUMBER(G62), $B64 * H62, "")</f>
        <v>378.78787878788194</v>
      </c>
      <c r="J62" s="15">
        <v>7.98</v>
      </c>
      <c r="K62" s="32">
        <f t="shared" si="28"/>
        <v>7.5757575757576384E-3</v>
      </c>
      <c r="L62" s="18">
        <f>IF(ISNUMBER(J62), $B64 * K62, "")</f>
        <v>757.57575757576387</v>
      </c>
      <c r="M62" s="31">
        <v>7.88</v>
      </c>
      <c r="N62" s="32">
        <f t="shared" si="29"/>
        <v>-5.0505050505050553E-3</v>
      </c>
      <c r="O62" s="18">
        <f>IF(ISNUMBER(M62), $B64 * N62, "")</f>
        <v>-505.05050505050554</v>
      </c>
      <c r="Q62" s="233"/>
      <c r="R62" s="234"/>
      <c r="S62" s="235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>
        <v>10.199999999999999</v>
      </c>
      <c r="H63" s="25">
        <f t="shared" si="27"/>
        <v>9.9009900990098664E-3</v>
      </c>
      <c r="I63" s="103">
        <f>IF(ISNUMBER(G63), $B64 * H63, "")</f>
        <v>990.09900990098663</v>
      </c>
      <c r="J63" s="24">
        <v>10.4</v>
      </c>
      <c r="K63" s="25">
        <f t="shared" si="28"/>
        <v>2.9702970297029774E-2</v>
      </c>
      <c r="L63" s="104">
        <f>IF(ISNUMBER(J63), $B64 * K63, "")</f>
        <v>2970.2970297029774</v>
      </c>
      <c r="M63" s="102">
        <v>10.3</v>
      </c>
      <c r="N63" s="25">
        <f t="shared" si="29"/>
        <v>1.980198019801991E-2</v>
      </c>
      <c r="O63" s="104">
        <f>IF(ISNUMBER(M63), $B64 * N63, "")</f>
        <v>1980.198019801991</v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7.7506266580896609E-3</v>
      </c>
      <c r="I64" s="28">
        <f>SUM(I44:I63)</f>
        <v>15501.253316179325</v>
      </c>
      <c r="J64" s="26" t="s">
        <v>272</v>
      </c>
      <c r="K64" s="27">
        <f>IF(COUNT(K44:K63), SUM(K44:K63) / COUNT(K44:K63), 0)</f>
        <v>1.5071243752843373E-2</v>
      </c>
      <c r="L64" s="28">
        <f>SUM(L44:L63)</f>
        <v>30142.48750568675</v>
      </c>
      <c r="M64" s="26" t="s">
        <v>272</v>
      </c>
      <c r="N64" s="27">
        <f>IF(COUNT(N44:N63), SUM(N44:N63) / COUNT(N44:N63), 0)</f>
        <v>-6.0649467660455064E-3</v>
      </c>
      <c r="O64" s="28">
        <f>SUM(O44:O63)</f>
        <v>-12129.89353209102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25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2021-07-18(일) 오전 00:00</v>
      </c>
      <c r="C69" s="296"/>
      <c r="D69" s="268" t="str">
        <f>TEXT($G$1, "[$-ko-KR]yyyy-mm-dd(ddd) ") &amp; "오후 14:00"</f>
        <v>2021-07-18(일) 오후 14:00</v>
      </c>
      <c r="E69" s="269"/>
      <c r="F69" s="270"/>
      <c r="G69" s="268" t="str">
        <f>TEXT($G$1, "[$-ko-KR]yyyy-mm-dd(ddd) ") &amp; "오후 19:00"</f>
        <v>2021-07-18(일) 오후 19:00</v>
      </c>
      <c r="H69" s="269"/>
      <c r="I69" s="270"/>
      <c r="J69" s="268" t="str">
        <f>TEXT($G$1, "[$-ko-KR]yyyy-mm-dd(ddd) ") &amp; "오후 21:00"</f>
        <v>2021-07-18(일) 오후 21:00</v>
      </c>
      <c r="K69" s="269"/>
      <c r="L69" s="270"/>
      <c r="M69" s="268" t="str">
        <f>TEXT($G$1+1, "[$-ko-KR]yyyy-mm-dd(ddd) ") &amp; "오전 00:00"</f>
        <v>2021-07-19(월)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>
        <v>173</v>
      </c>
      <c r="H71" s="14">
        <f>IF(ISNUMBER(G71), (G71 - $B71) / $B71, "")</f>
        <v>-7.4866310160427801E-2</v>
      </c>
      <c r="I71" s="100">
        <f>IF(ISNUMBER(G71), $B91 * H71, "")</f>
        <v>-7486.6310160427802</v>
      </c>
      <c r="J71" s="13">
        <v>175</v>
      </c>
      <c r="K71" s="14">
        <f>IF(ISNUMBER(J71), (J71 - $B71) / $B71, "")</f>
        <v>-6.4171122994652413E-2</v>
      </c>
      <c r="L71" s="16">
        <f>IF(ISNUMBER(J71), $B91 * K71, "")</f>
        <v>-6417.1122994652414</v>
      </c>
      <c r="M71" s="29">
        <v>170</v>
      </c>
      <c r="N71" s="14">
        <f>IF(ISNUMBER(M71), (M71 - $B71) / $B71, "")</f>
        <v>-9.0909090909090912E-2</v>
      </c>
      <c r="O71" s="16">
        <f>IF(ISNUMBER(M71), $B91 * N71, "")</f>
        <v>-9090.9090909090919</v>
      </c>
      <c r="Q71" s="254"/>
      <c r="R71" s="254"/>
      <c r="S71" s="254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>
        <v>123</v>
      </c>
      <c r="H72" s="32">
        <f t="shared" ref="H72:H75" si="31">IF(ISNUMBER(G72), (G72 - $B72) / $B72, "")</f>
        <v>-8.0645161290322578E-3</v>
      </c>
      <c r="I72" s="101">
        <f>IF(ISNUMBER(G72), $B91 * H72, "")</f>
        <v>-806.45161290322574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-1612.9032258064515</v>
      </c>
      <c r="M72" s="31">
        <v>121</v>
      </c>
      <c r="N72" s="32">
        <f t="shared" ref="N72:N75" si="33">IF(ISNUMBER(M72), (M72 - $B72) / $B72, "")</f>
        <v>-2.4193548387096774E-2</v>
      </c>
      <c r="O72" s="18">
        <f>IF(ISNUMBER(M72), $B91 * N72, "")</f>
        <v>-2419.3548387096776</v>
      </c>
      <c r="Q72" s="254"/>
      <c r="R72" s="254"/>
      <c r="S72" s="254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>
        <v>920</v>
      </c>
      <c r="H73" s="32">
        <f t="shared" si="31"/>
        <v>-3.2502708559046588E-3</v>
      </c>
      <c r="I73" s="101">
        <f>IF(ISNUMBER(G73), $B91 * H73, "")</f>
        <v>-325.0270855904659</v>
      </c>
      <c r="J73" s="15">
        <v>927</v>
      </c>
      <c r="K73" s="32">
        <f t="shared" si="32"/>
        <v>4.3336944745395447E-3</v>
      </c>
      <c r="L73" s="18">
        <f>IF(ISNUMBER(J73), $B91 * K73, "")</f>
        <v>433.36944745395448</v>
      </c>
      <c r="M73" s="31">
        <v>904</v>
      </c>
      <c r="N73" s="32">
        <f t="shared" si="33"/>
        <v>-2.0585048754062838E-2</v>
      </c>
      <c r="O73" s="18">
        <f>IF(ISNUMBER(M73), $B91 * N73, "")</f>
        <v>-2058.5048754062836</v>
      </c>
      <c r="Q73" s="244"/>
      <c r="R73" s="244"/>
      <c r="S73" s="244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>
        <v>102</v>
      </c>
      <c r="H74" s="32">
        <f t="shared" si="31"/>
        <v>-9.7087378640776691E-3</v>
      </c>
      <c r="I74" s="101">
        <f>IF(ISNUMBER(G74), $B91 * H74, "")</f>
        <v>-970.87378640776694</v>
      </c>
      <c r="J74" s="15">
        <v>102</v>
      </c>
      <c r="K74" s="32">
        <f t="shared" si="32"/>
        <v>-9.7087378640776691E-3</v>
      </c>
      <c r="L74" s="18">
        <f>IF(ISNUMBER(J74), $B91 * K74, "")</f>
        <v>-970.87378640776694</v>
      </c>
      <c r="M74" s="31">
        <v>101</v>
      </c>
      <c r="N74" s="32">
        <f t="shared" si="33"/>
        <v>-1.9417475728155338E-2</v>
      </c>
      <c r="O74" s="18">
        <f>IF(ISNUMBER(M74), $B91 * N74, "")</f>
        <v>-1941.7475728155339</v>
      </c>
      <c r="Q74" s="244"/>
      <c r="R74" s="244"/>
      <c r="S74" s="244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>
        <v>332</v>
      </c>
      <c r="H75" s="21">
        <f t="shared" si="31"/>
        <v>3.7499999999999999E-2</v>
      </c>
      <c r="I75" s="105">
        <f>IF(ISNUMBER(G75), $B91 * H75, "")</f>
        <v>3750</v>
      </c>
      <c r="J75" s="20">
        <v>333</v>
      </c>
      <c r="K75" s="21">
        <f t="shared" si="32"/>
        <v>4.0625000000000001E-2</v>
      </c>
      <c r="L75" s="22">
        <f>IF(ISNUMBER(J75), $B91 * K75, "")</f>
        <v>4062.5</v>
      </c>
      <c r="M75" s="30">
        <v>348</v>
      </c>
      <c r="N75" s="21">
        <f t="shared" si="33"/>
        <v>8.7499999999999994E-2</v>
      </c>
      <c r="O75" s="22">
        <f>IF(ISNUMBER(M75), $B91 * N75, "")</f>
        <v>8750</v>
      </c>
      <c r="Q75" s="244"/>
      <c r="R75" s="244"/>
      <c r="S75" s="244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>
        <v>217</v>
      </c>
      <c r="H76" s="107">
        <f>IF(ISNUMBER(G76), (G76 - $B76) / $B76, "")</f>
        <v>-1.3636363636363636E-2</v>
      </c>
      <c r="I76" s="110">
        <f>IF(ISNUMBER(G76), $B91 * H76, "")</f>
        <v>-1363.6363636363635</v>
      </c>
      <c r="J76" s="106">
        <v>216</v>
      </c>
      <c r="K76" s="107">
        <f>IF(ISNUMBER(J76), (J76 - $B76) / $B76, "")</f>
        <v>-1.8181818181818181E-2</v>
      </c>
      <c r="L76" s="108">
        <f>IF(ISNUMBER(J76), $B91 * K76, "")</f>
        <v>-1818.181818181818</v>
      </c>
      <c r="M76" s="109">
        <v>213</v>
      </c>
      <c r="N76" s="107">
        <f>IF(ISNUMBER(M76), (M76 - $B76) / $B76, "")</f>
        <v>-3.1818181818181815E-2</v>
      </c>
      <c r="O76" s="108">
        <f>IF(ISNUMBER(M76), $B91 * N76, "")</f>
        <v>-3181.8181818181815</v>
      </c>
      <c r="Q76" s="244"/>
      <c r="R76" s="244"/>
      <c r="S76" s="244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>
        <v>134</v>
      </c>
      <c r="H77" s="32">
        <f t="shared" ref="H77:H80" si="35">IF(ISNUMBER(G77), (G77 - $B77) / $B77, "")</f>
        <v>7.5187969924812026E-3</v>
      </c>
      <c r="I77" s="101">
        <f>IF(ISNUMBER(G77), $B91 * H77, "")</f>
        <v>751.87969924812023</v>
      </c>
      <c r="J77" s="15">
        <v>134</v>
      </c>
      <c r="K77" s="32">
        <f t="shared" ref="K77:K80" si="36">IF(ISNUMBER(J77), (J77 - $B77) / $B77, "")</f>
        <v>7.5187969924812026E-3</v>
      </c>
      <c r="L77" s="18">
        <f>IF(ISNUMBER(J77), $B91 * K77, "")</f>
        <v>751.87969924812023</v>
      </c>
      <c r="M77" s="31">
        <v>132</v>
      </c>
      <c r="N77" s="32">
        <f t="shared" ref="N77:N80" si="37">IF(ISNUMBER(M77), (M77 - $B77) / $B77, "")</f>
        <v>-7.5187969924812026E-3</v>
      </c>
      <c r="O77" s="18">
        <f>IF(ISNUMBER(M77), $B91 * N77, "")</f>
        <v>-751.87969924812023</v>
      </c>
      <c r="Q77" s="244"/>
      <c r="R77" s="244"/>
      <c r="S77" s="244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>
        <v>155</v>
      </c>
      <c r="H78" s="32">
        <f t="shared" si="35"/>
        <v>0</v>
      </c>
      <c r="I78" s="101">
        <f>IF(ISNUMBER(G78), $B91 * H78, "")</f>
        <v>0</v>
      </c>
      <c r="J78" s="15">
        <v>156</v>
      </c>
      <c r="K78" s="32">
        <f t="shared" si="36"/>
        <v>6.4516129032258064E-3</v>
      </c>
      <c r="L78" s="18">
        <f>IF(ISNUMBER(J78), $B91 * K78, "")</f>
        <v>645.16129032258061</v>
      </c>
      <c r="M78" s="31">
        <v>151</v>
      </c>
      <c r="N78" s="32">
        <f t="shared" si="37"/>
        <v>-2.5806451612903226E-2</v>
      </c>
      <c r="O78" s="18">
        <f>IF(ISNUMBER(M78), $B91 * N78, "")</f>
        <v>-2580.6451612903224</v>
      </c>
      <c r="Q78" s="244"/>
      <c r="R78" s="244"/>
      <c r="S78" s="244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>
        <v>174</v>
      </c>
      <c r="H79" s="32">
        <f t="shared" si="35"/>
        <v>-5.7142857142857143E-3</v>
      </c>
      <c r="I79" s="101">
        <f>IF(ISNUMBER(G79), $B91 * H79, "")</f>
        <v>-571.42857142857144</v>
      </c>
      <c r="J79" s="15">
        <v>174</v>
      </c>
      <c r="K79" s="32">
        <f t="shared" si="36"/>
        <v>-5.7142857142857143E-3</v>
      </c>
      <c r="L79" s="18">
        <f>IF(ISNUMBER(J79), $B91 * K79, "")</f>
        <v>-571.42857142857144</v>
      </c>
      <c r="M79" s="31">
        <v>172</v>
      </c>
      <c r="N79" s="32">
        <f t="shared" si="37"/>
        <v>-1.7142857142857144E-2</v>
      </c>
      <c r="O79" s="18">
        <f>IF(ISNUMBER(M79), $B91 * N79, "")</f>
        <v>-1714.2857142857144</v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>
        <v>116</v>
      </c>
      <c r="H80" s="25">
        <f t="shared" si="35"/>
        <v>8.6956521739130436E-3</v>
      </c>
      <c r="I80" s="103">
        <f>IF(ISNUMBER(G80), $B91 * H80, "")</f>
        <v>869.56521739130437</v>
      </c>
      <c r="J80" s="24">
        <v>117</v>
      </c>
      <c r="K80" s="25">
        <f t="shared" si="36"/>
        <v>1.7391304347826087E-2</v>
      </c>
      <c r="L80" s="104">
        <f>IF(ISNUMBER(J80), $B91 * K80, "")</f>
        <v>1739.1304347826087</v>
      </c>
      <c r="M80" s="102">
        <v>114</v>
      </c>
      <c r="N80" s="25">
        <f t="shared" si="37"/>
        <v>-8.6956521739130436E-3</v>
      </c>
      <c r="O80" s="104">
        <f>IF(ISNUMBER(M80), $B91 * N80, "")</f>
        <v>-869.56521739130437</v>
      </c>
      <c r="Q80" s="245"/>
      <c r="R80" s="246"/>
      <c r="S80" s="247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>
        <v>759</v>
      </c>
      <c r="H81" s="14">
        <f>IF(ISNUMBER(G81), (G81 - $B81) / $B81, "")</f>
        <v>2.1534320323014805E-2</v>
      </c>
      <c r="I81" s="100">
        <f>IF(ISNUMBER(G81), $B91 * H81, "")</f>
        <v>2153.4320323014804</v>
      </c>
      <c r="J81" s="13">
        <v>761</v>
      </c>
      <c r="K81" s="14">
        <f>IF(ISNUMBER(J81), (J81 - $B81) / $B81, "")</f>
        <v>2.4226110363391656E-2</v>
      </c>
      <c r="L81" s="16">
        <f>IF(ISNUMBER(J81), $B91 * K81, "")</f>
        <v>2422.6110363391654</v>
      </c>
      <c r="M81" s="29">
        <v>742</v>
      </c>
      <c r="N81" s="14">
        <f>IF(ISNUMBER(M81), (M81 - $B81) / $B81, "")</f>
        <v>-1.3458950201884253E-3</v>
      </c>
      <c r="O81" s="16">
        <f>IF(ISNUMBER(M81), $B91 * N81, "")</f>
        <v>-134.58950201884252</v>
      </c>
      <c r="Q81" s="248"/>
      <c r="R81" s="249"/>
      <c r="S81" s="250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172</v>
      </c>
      <c r="K82" s="32">
        <f t="shared" ref="K82:K85" si="40">IF(ISNUMBER(J82), (J82 - $B82) / $B82, "")</f>
        <v>5.8479532163742687E-3</v>
      </c>
      <c r="L82" s="18">
        <f>IF(ISNUMBER(J82), $B91 * K82, "")</f>
        <v>584.79532163742692</v>
      </c>
      <c r="M82" s="31">
        <v>166</v>
      </c>
      <c r="N82" s="32">
        <f t="shared" ref="N82:N85" si="41">IF(ISNUMBER(M82), (M82 - $B82) / $B82, "")</f>
        <v>-2.9239766081871343E-2</v>
      </c>
      <c r="O82" s="18">
        <f>IF(ISNUMBER(M82), $B91 * N82, "")</f>
        <v>-2923.9766081871344</v>
      </c>
      <c r="Q82" s="251"/>
      <c r="R82" s="252"/>
      <c r="S82" s="253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>
        <v>103</v>
      </c>
      <c r="H83" s="32">
        <f t="shared" si="39"/>
        <v>9.8039215686274508E-3</v>
      </c>
      <c r="I83" s="101">
        <f>IF(ISNUMBER(G83), $B91 * H83, "")</f>
        <v>980.39215686274508</v>
      </c>
      <c r="J83" s="15">
        <v>103</v>
      </c>
      <c r="K83" s="32">
        <f t="shared" si="40"/>
        <v>9.8039215686274508E-3</v>
      </c>
      <c r="L83" s="18">
        <f>IF(ISNUMBER(J83), $B91 * K83, "")</f>
        <v>980.39215686274508</v>
      </c>
      <c r="M83" s="31">
        <v>101</v>
      </c>
      <c r="N83" s="32">
        <f t="shared" si="41"/>
        <v>-9.8039215686274508E-3</v>
      </c>
      <c r="O83" s="18">
        <f>IF(ISNUMBER(M83), $B91 * N83, "")</f>
        <v>-980.39215686274508</v>
      </c>
      <c r="Q83" s="244"/>
      <c r="R83" s="244"/>
      <c r="S83" s="244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>
        <v>225</v>
      </c>
      <c r="H84" s="32">
        <f t="shared" si="39"/>
        <v>0.10294117647058823</v>
      </c>
      <c r="I84" s="101">
        <f>IF(ISNUMBER(G84), $B91 * H84, "")</f>
        <v>10294.117647058823</v>
      </c>
      <c r="J84" s="15">
        <v>225</v>
      </c>
      <c r="K84" s="32">
        <f t="shared" si="40"/>
        <v>0.10294117647058823</v>
      </c>
      <c r="L84" s="18">
        <f>IF(ISNUMBER(J84), $B91 * K84, "")</f>
        <v>10294.117647058823</v>
      </c>
      <c r="M84" s="31">
        <v>218</v>
      </c>
      <c r="N84" s="32">
        <f t="shared" si="41"/>
        <v>6.8627450980392163E-2</v>
      </c>
      <c r="O84" s="18">
        <f>IF(ISNUMBER(M84), $B91 * N84, "")</f>
        <v>6862.7450980392159</v>
      </c>
      <c r="Q84" s="254"/>
      <c r="R84" s="254"/>
      <c r="S84" s="254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>
        <v>208</v>
      </c>
      <c r="H85" s="21">
        <f t="shared" si="39"/>
        <v>5.5837563451776651E-2</v>
      </c>
      <c r="I85" s="105">
        <f>IF(ISNUMBER(G85), $B91 * H85, "")</f>
        <v>5583.756345177665</v>
      </c>
      <c r="J85" s="20">
        <v>205</v>
      </c>
      <c r="K85" s="21">
        <f t="shared" si="40"/>
        <v>4.060913705583756E-2</v>
      </c>
      <c r="L85" s="22">
        <f>IF(ISNUMBER(J85), $B91 * K85, "")</f>
        <v>4060.9137055837559</v>
      </c>
      <c r="M85" s="30">
        <v>202</v>
      </c>
      <c r="N85" s="21">
        <f t="shared" si="41"/>
        <v>2.5380710659898477E-2</v>
      </c>
      <c r="O85" s="22">
        <f>IF(ISNUMBER(M85), $B91 * N85, "")</f>
        <v>2538.0710659898477</v>
      </c>
      <c r="Q85" s="254"/>
      <c r="R85" s="254"/>
      <c r="S85" s="254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>
        <v>209</v>
      </c>
      <c r="H86" s="107">
        <f>IF(ISNUMBER(G86), (G86 - $B86) / $B86, "")</f>
        <v>7.179487179487179E-2</v>
      </c>
      <c r="I86" s="110">
        <f>IF(ISNUMBER(G86), $B91 * H86, "")</f>
        <v>7179.4871794871788</v>
      </c>
      <c r="J86" s="106">
        <v>207</v>
      </c>
      <c r="K86" s="107">
        <f>IF(ISNUMBER(J86), (J86 - $B86) / $B86, "")</f>
        <v>6.1538461538461542E-2</v>
      </c>
      <c r="L86" s="108">
        <f>IF(ISNUMBER(J86), $B91 * K86, "")</f>
        <v>6153.8461538461543</v>
      </c>
      <c r="M86" s="109">
        <v>206</v>
      </c>
      <c r="N86" s="107">
        <f>IF(ISNUMBER(M86), (M86 - $B86) / $B86, "")</f>
        <v>5.6410256410256411E-2</v>
      </c>
      <c r="O86" s="108">
        <f>IF(ISNUMBER(M86), $B91 * N86, "")</f>
        <v>5641.0256410256407</v>
      </c>
      <c r="Q86" s="244"/>
      <c r="R86" s="244"/>
      <c r="S86" s="244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>
        <v>741</v>
      </c>
      <c r="H87" s="32">
        <f t="shared" ref="H87:H90" si="43">IF(ISNUMBER(G87), (G87 - $B87) / $B87, "")</f>
        <v>3.7815126050420166E-2</v>
      </c>
      <c r="I87" s="101">
        <f>IF(ISNUMBER(G87), $B91 * H87, "")</f>
        <v>3781.5126050420167</v>
      </c>
      <c r="J87" s="15">
        <v>743</v>
      </c>
      <c r="K87" s="32">
        <f t="shared" ref="K87:K90" si="44">IF(ISNUMBER(J87), (J87 - $B87) / $B87, "")</f>
        <v>4.0616246498599441E-2</v>
      </c>
      <c r="L87" s="18">
        <f>IF(ISNUMBER(J87), $B91 * K87, "")</f>
        <v>4061.6246498599439</v>
      </c>
      <c r="M87" s="31">
        <v>715</v>
      </c>
      <c r="N87" s="32">
        <f t="shared" ref="N87:N90" si="45">IF(ISNUMBER(M87), (M87 - $B87) / $B87, "")</f>
        <v>1.4005602240896359E-3</v>
      </c>
      <c r="O87" s="18">
        <f>IF(ISNUMBER(M87), $B91 * N87, "")</f>
        <v>140.0560224089636</v>
      </c>
      <c r="Q87" s="244"/>
      <c r="R87" s="244"/>
      <c r="S87" s="244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>
        <v>283</v>
      </c>
      <c r="H88" s="32">
        <f t="shared" si="43"/>
        <v>1.0714285714285714E-2</v>
      </c>
      <c r="I88" s="101">
        <f>IF(ISNUMBER(G88), $B91 * H88, "")</f>
        <v>1071.4285714285713</v>
      </c>
      <c r="J88" s="15">
        <v>284</v>
      </c>
      <c r="K88" s="32">
        <f t="shared" si="44"/>
        <v>1.4285714285714285E-2</v>
      </c>
      <c r="L88" s="18">
        <f>IF(ISNUMBER(J88), $B91 * K88, "")</f>
        <v>1428.5714285714284</v>
      </c>
      <c r="M88" s="31">
        <v>277</v>
      </c>
      <c r="N88" s="32">
        <f t="shared" si="45"/>
        <v>-1.0714285714285714E-2</v>
      </c>
      <c r="O88" s="18">
        <f>IF(ISNUMBER(M88), $B91 * N88, "")</f>
        <v>-1071.4285714285713</v>
      </c>
      <c r="Q88" s="244"/>
      <c r="R88" s="244"/>
      <c r="S88" s="244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>
        <v>754</v>
      </c>
      <c r="H89" s="32">
        <f t="shared" si="43"/>
        <v>3.8567493112947659E-2</v>
      </c>
      <c r="I89" s="101">
        <f>IF(ISNUMBER(G89), $B91 * H89, "")</f>
        <v>3856.7493112947659</v>
      </c>
      <c r="J89" s="15">
        <v>749</v>
      </c>
      <c r="K89" s="32">
        <f t="shared" si="44"/>
        <v>3.1680440771349863E-2</v>
      </c>
      <c r="L89" s="18">
        <f>IF(ISNUMBER(J89), $B91 * K89, "")</f>
        <v>3168.0440771349863</v>
      </c>
      <c r="M89" s="31">
        <v>728</v>
      </c>
      <c r="N89" s="32">
        <f t="shared" si="45"/>
        <v>2.7548209366391185E-3</v>
      </c>
      <c r="O89" s="18">
        <f>IF(ISNUMBER(M89), $B91 * N89, "")</f>
        <v>275.48209366391183</v>
      </c>
      <c r="Q89" s="233"/>
      <c r="R89" s="234"/>
      <c r="S89" s="235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>
        <v>251</v>
      </c>
      <c r="H90" s="25">
        <f t="shared" si="43"/>
        <v>2.8688524590163935E-2</v>
      </c>
      <c r="I90" s="103">
        <f>IF(ISNUMBER(G90), $B91 * H90, "")</f>
        <v>2868.8524590163934</v>
      </c>
      <c r="J90" s="24">
        <v>252</v>
      </c>
      <c r="K90" s="25">
        <f t="shared" si="44"/>
        <v>3.2786885245901641E-2</v>
      </c>
      <c r="L90" s="104">
        <f>IF(ISNUMBER(J90), $B91 * K90, "")</f>
        <v>3278.688524590164</v>
      </c>
      <c r="M90" s="102">
        <v>242</v>
      </c>
      <c r="N90" s="25">
        <f t="shared" si="45"/>
        <v>-8.1967213114754103E-3</v>
      </c>
      <c r="O90" s="104">
        <f>IF(ISNUMBER(M90), $B91 * N90, "")</f>
        <v>-819.67213114754099</v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1.5808562394149944E-2</v>
      </c>
      <c r="I91" s="28">
        <f>SUM(I71:I90)</f>
        <v>31617.124788299898</v>
      </c>
      <c r="J91" s="26" t="s">
        <v>272</v>
      </c>
      <c r="K91" s="27">
        <f>IF(COUNT(K71:K90), SUM(K71:K90) / COUNT(K71:K90), 0)</f>
        <v>1.6337572936001001E-2</v>
      </c>
      <c r="L91" s="28">
        <f>SUM(L71:L90)</f>
        <v>32675.145872002005</v>
      </c>
      <c r="M91" s="26" t="s">
        <v>272</v>
      </c>
      <c r="N91" s="27">
        <f>IF(COUNT(N71:N90), SUM(N71:N90) / COUNT(N71:N90), 0)</f>
        <v>-3.1656947001957418E-3</v>
      </c>
      <c r="O91" s="28">
        <f>SUM(O71:O90)</f>
        <v>-6331.389400391482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25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2021-07-18(일) 오전 00:00</v>
      </c>
      <c r="C96" s="296"/>
      <c r="D96" s="268" t="str">
        <f>TEXT($G$1, "[$-ko-KR]yyyy-mm-dd(ddd) ") &amp; "오후 14:00"</f>
        <v>2021-07-18(일) 오후 14:00</v>
      </c>
      <c r="E96" s="269"/>
      <c r="F96" s="270"/>
      <c r="G96" s="268" t="str">
        <f>TEXT($G$1, "[$-ko-KR]yyyy-mm-dd(ddd) ") &amp; "오후 19:00"</f>
        <v>2021-07-18(일) 오후 19:00</v>
      </c>
      <c r="H96" s="269"/>
      <c r="I96" s="270"/>
      <c r="J96" s="268" t="str">
        <f>TEXT($G$1, "[$-ko-KR]yyyy-mm-dd(ddd) ") &amp; "오후 21:00"</f>
        <v>2021-07-18(일) 오후 21:00</v>
      </c>
      <c r="K96" s="269"/>
      <c r="L96" s="270"/>
      <c r="M96" s="268" t="str">
        <f>TEXT($G$1+1, "[$-ko-KR]yyyy-mm-dd(ddd) ") &amp; "오전 00:00"</f>
        <v>2021-07-19(월)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>
        <v>1375</v>
      </c>
      <c r="H98" s="14">
        <f>IF(ISNUMBER(G98), (G98 - $B98) / $B98, "")</f>
        <v>-4.5138888888888888E-2</v>
      </c>
      <c r="I98" s="100">
        <f>IF(ISNUMBER(G98), $B118 * H98, "")</f>
        <v>-4513.8888888888887</v>
      </c>
      <c r="J98" s="13">
        <v>1375</v>
      </c>
      <c r="K98" s="14">
        <f>IF(ISNUMBER(J98), (J98 - $B98) / $B98, "")</f>
        <v>-4.5138888888888888E-2</v>
      </c>
      <c r="L98" s="16">
        <f>IF(ISNUMBER(J98), $B118 * K98, "")</f>
        <v>-4513.8888888888887</v>
      </c>
      <c r="M98" s="29">
        <v>1325</v>
      </c>
      <c r="N98" s="14">
        <f>IF(ISNUMBER(M98), (M98 - $B98) / $B98, "")</f>
        <v>-7.9861111111111105E-2</v>
      </c>
      <c r="O98" s="16">
        <f>IF(ISNUMBER(M98), $B118 * N98, "")</f>
        <v>-7986.1111111111104</v>
      </c>
      <c r="Q98" s="254"/>
      <c r="R98" s="254"/>
      <c r="S98" s="254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>
        <v>50.4</v>
      </c>
      <c r="H99" s="32">
        <f t="shared" ref="H99:H102" si="47">IF(ISNUMBER(G99), (G99 - $B99) / $B99, "")</f>
        <v>-6.1452513966480521E-2</v>
      </c>
      <c r="I99" s="101">
        <f>IF(ISNUMBER(G99), $B118 * H99, "")</f>
        <v>-6145.2513966480519</v>
      </c>
      <c r="J99" s="15">
        <v>50.5</v>
      </c>
      <c r="K99" s="32">
        <f t="shared" ref="K99:K102" si="48">IF(ISNUMBER(J99), (J99 - $B99) / $B99, "")</f>
        <v>-5.9590316573556845E-2</v>
      </c>
      <c r="L99" s="18">
        <f>IF(ISNUMBER(J99), $B118 * K99, "")</f>
        <v>-5959.0316573556847</v>
      </c>
      <c r="M99" s="31">
        <v>49.8</v>
      </c>
      <c r="N99" s="32">
        <f t="shared" ref="N99:N102" si="49">IF(ISNUMBER(M99), (M99 - $B99) / $B99, "")</f>
        <v>-7.262569832402245E-2</v>
      </c>
      <c r="O99" s="18">
        <f>IF(ISNUMBER(M99), $B118 * N99, "")</f>
        <v>-7262.5698324022451</v>
      </c>
      <c r="Q99" s="254"/>
      <c r="R99" s="254"/>
      <c r="S99" s="254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>
        <v>173</v>
      </c>
      <c r="H100" s="32">
        <f t="shared" si="47"/>
        <v>-7.4866310160427801E-2</v>
      </c>
      <c r="I100" s="101">
        <f>IF(ISNUMBER(G100), $B118 * H100, "")</f>
        <v>-7486.6310160427802</v>
      </c>
      <c r="J100" s="15">
        <v>175</v>
      </c>
      <c r="K100" s="32">
        <f t="shared" si="48"/>
        <v>-6.4171122994652413E-2</v>
      </c>
      <c r="L100" s="18">
        <f>IF(ISNUMBER(J100), $B118 * K100, "")</f>
        <v>-6417.1122994652414</v>
      </c>
      <c r="M100" s="31">
        <v>170</v>
      </c>
      <c r="N100" s="32">
        <f t="shared" si="49"/>
        <v>-9.0909090909090912E-2</v>
      </c>
      <c r="O100" s="18">
        <f>IF(ISNUMBER(M100), $B118 * N100, "")</f>
        <v>-9090.9090909090919</v>
      </c>
      <c r="Q100" s="244"/>
      <c r="R100" s="244"/>
      <c r="S100" s="244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>
        <v>68.3</v>
      </c>
      <c r="H101" s="32">
        <f t="shared" si="47"/>
        <v>-5.7931034482758659E-2</v>
      </c>
      <c r="I101" s="101">
        <f>IF(ISNUMBER(G101), $B118 * H101, "")</f>
        <v>-5793.103448275866</v>
      </c>
      <c r="J101" s="15">
        <v>68.8</v>
      </c>
      <c r="K101" s="32">
        <f t="shared" si="48"/>
        <v>-5.1034482758620728E-2</v>
      </c>
      <c r="L101" s="18">
        <f>IF(ISNUMBER(J101), $B118 * K101, "")</f>
        <v>-5103.4482758620725</v>
      </c>
      <c r="M101" s="31">
        <v>67.599999999999994</v>
      </c>
      <c r="N101" s="32">
        <f t="shared" si="49"/>
        <v>-6.7586206896551801E-2</v>
      </c>
      <c r="O101" s="18">
        <f>IF(ISNUMBER(M101), $B118 * N101, "")</f>
        <v>-6758.6206896551803</v>
      </c>
      <c r="Q101" s="244"/>
      <c r="R101" s="244"/>
      <c r="S101" s="244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>
        <v>3225</v>
      </c>
      <c r="H102" s="21">
        <f t="shared" si="47"/>
        <v>0.14768683274021352</v>
      </c>
      <c r="I102" s="105">
        <f>IF(ISNUMBER(G102), $B118 * H102, "")</f>
        <v>14768.683274021352</v>
      </c>
      <c r="J102" s="20">
        <v>3210</v>
      </c>
      <c r="K102" s="21">
        <f t="shared" si="48"/>
        <v>0.14234875444839859</v>
      </c>
      <c r="L102" s="22">
        <f>IF(ISNUMBER(J102), $B118 * K102, "")</f>
        <v>14234.875444839859</v>
      </c>
      <c r="M102" s="30">
        <v>3195</v>
      </c>
      <c r="N102" s="21">
        <f t="shared" si="49"/>
        <v>0.13701067615658363</v>
      </c>
      <c r="O102" s="22">
        <f>IF(ISNUMBER(M102), $B118 * N102, "")</f>
        <v>13701.067615658363</v>
      </c>
      <c r="Q102" s="244"/>
      <c r="R102" s="244"/>
      <c r="S102" s="244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>
        <v>123</v>
      </c>
      <c r="H103" s="107">
        <f>IF(ISNUMBER(G103), (G103 - $B103) / $B103, "")</f>
        <v>-8.0645161290322578E-3</v>
      </c>
      <c r="I103" s="110">
        <f>IF(ISNUMBER(G103), $B118 * H103, "")</f>
        <v>-806.45161290322574</v>
      </c>
      <c r="J103" s="106">
        <v>122</v>
      </c>
      <c r="K103" s="107">
        <f>IF(ISNUMBER(J103), (J103 - $B103) / $B103, "")</f>
        <v>-1.6129032258064516E-2</v>
      </c>
      <c r="L103" s="108">
        <f>IF(ISNUMBER(J103), $B118 * K103, "")</f>
        <v>-1612.9032258064515</v>
      </c>
      <c r="M103" s="109">
        <v>121</v>
      </c>
      <c r="N103" s="107">
        <f>IF(ISNUMBER(M103), (M103 - $B103) / $B103, "")</f>
        <v>-2.4193548387096774E-2</v>
      </c>
      <c r="O103" s="108">
        <f>IF(ISNUMBER(M103), $B118 * N103, "")</f>
        <v>-2419.3548387096776</v>
      </c>
      <c r="Q103" s="244"/>
      <c r="R103" s="244"/>
      <c r="S103" s="244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>
        <v>920</v>
      </c>
      <c r="H104" s="32">
        <f t="shared" ref="H104:H107" si="51">IF(ISNUMBER(G104), (G104 - $B104) / $B104, "")</f>
        <v>-3.2502708559046588E-3</v>
      </c>
      <c r="I104" s="101">
        <f>IF(ISNUMBER(G104), $B118 * H104, "")</f>
        <v>-325.0270855904659</v>
      </c>
      <c r="J104" s="15">
        <v>927</v>
      </c>
      <c r="K104" s="32">
        <f t="shared" ref="K104:K107" si="52">IF(ISNUMBER(J104), (J104 - $B104) / $B104, "")</f>
        <v>4.3336944745395447E-3</v>
      </c>
      <c r="L104" s="18">
        <f>IF(ISNUMBER(J104), $B118 * K104, "")</f>
        <v>433.36944745395448</v>
      </c>
      <c r="M104" s="31">
        <v>904</v>
      </c>
      <c r="N104" s="32">
        <f t="shared" ref="N104:N107" si="53">IF(ISNUMBER(M104), (M104 - $B104) / $B104, "")</f>
        <v>-2.0585048754062838E-2</v>
      </c>
      <c r="O104" s="18">
        <f>IF(ISNUMBER(M104), $B118 * N104, "")</f>
        <v>-2058.5048754062836</v>
      </c>
      <c r="Q104" s="244"/>
      <c r="R104" s="244"/>
      <c r="S104" s="244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>
        <v>76.5</v>
      </c>
      <c r="H105" s="32">
        <f t="shared" si="51"/>
        <v>9.285714285714286E-2</v>
      </c>
      <c r="I105" s="101">
        <f>IF(ISNUMBER(G105), $B118 * H105, "")</f>
        <v>9285.7142857142862</v>
      </c>
      <c r="J105" s="15">
        <v>76.900000000000006</v>
      </c>
      <c r="K105" s="32">
        <f t="shared" si="52"/>
        <v>9.8571428571428657E-2</v>
      </c>
      <c r="L105" s="18">
        <f>IF(ISNUMBER(J105), $B118 * K105, "")</f>
        <v>9857.142857142866</v>
      </c>
      <c r="M105" s="31">
        <v>73.7</v>
      </c>
      <c r="N105" s="32">
        <f t="shared" si="53"/>
        <v>5.2857142857142901E-2</v>
      </c>
      <c r="O105" s="18">
        <f>IF(ISNUMBER(M105), $B118 * N105, "")</f>
        <v>5285.7142857142899</v>
      </c>
      <c r="Q105" s="244"/>
      <c r="R105" s="244"/>
      <c r="S105" s="244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>
        <v>97.6</v>
      </c>
      <c r="H106" s="32">
        <f t="shared" si="51"/>
        <v>-2.044989775051154E-3</v>
      </c>
      <c r="I106" s="101">
        <f>IF(ISNUMBER(G106), $B118 * H106, "")</f>
        <v>-204.49897750511539</v>
      </c>
      <c r="J106" s="15">
        <v>98</v>
      </c>
      <c r="K106" s="32">
        <f t="shared" si="52"/>
        <v>2.044989775051154E-3</v>
      </c>
      <c r="L106" s="18">
        <f>IF(ISNUMBER(J106), $B118 * K106, "")</f>
        <v>204.49897750511539</v>
      </c>
      <c r="M106" s="31">
        <v>96.4</v>
      </c>
      <c r="N106" s="32">
        <f t="shared" si="53"/>
        <v>-1.4314928425357787E-2</v>
      </c>
      <c r="O106" s="18">
        <f>IF(ISNUMBER(M106), $B118 * N106, "")</f>
        <v>-1431.4928425357787</v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>
        <v>102</v>
      </c>
      <c r="H107" s="25">
        <f t="shared" si="51"/>
        <v>-9.7087378640776691E-3</v>
      </c>
      <c r="I107" s="103">
        <f>IF(ISNUMBER(G107), $B118 * H107, "")</f>
        <v>-970.87378640776694</v>
      </c>
      <c r="J107" s="24">
        <v>102</v>
      </c>
      <c r="K107" s="25">
        <f t="shared" si="52"/>
        <v>-9.7087378640776691E-3</v>
      </c>
      <c r="L107" s="104">
        <f>IF(ISNUMBER(J107), $B118 * K107, "")</f>
        <v>-970.87378640776694</v>
      </c>
      <c r="M107" s="102">
        <v>101</v>
      </c>
      <c r="N107" s="25">
        <f t="shared" si="53"/>
        <v>-1.9417475728155338E-2</v>
      </c>
      <c r="O107" s="104">
        <f>IF(ISNUMBER(M107), $B118 * N107, "")</f>
        <v>-1941.7475728155339</v>
      </c>
      <c r="Q107" s="245"/>
      <c r="R107" s="246"/>
      <c r="S107" s="247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>
        <v>1795</v>
      </c>
      <c r="H108" s="14">
        <f>IF(ISNUMBER(G108), (G108 - $B108) / $B108, "")</f>
        <v>2.7932960893854749E-3</v>
      </c>
      <c r="I108" s="100">
        <f>IF(ISNUMBER(G108), $B118 * H108, "")</f>
        <v>279.32960893854749</v>
      </c>
      <c r="J108" s="13">
        <v>1810</v>
      </c>
      <c r="K108" s="14">
        <f>IF(ISNUMBER(J108), (J108 - $B108) / $B108, "")</f>
        <v>1.11731843575419E-2</v>
      </c>
      <c r="L108" s="16">
        <f>IF(ISNUMBER(J108), $B118 * K108, "")</f>
        <v>1117.31843575419</v>
      </c>
      <c r="M108" s="29">
        <v>1755</v>
      </c>
      <c r="N108" s="14">
        <f>IF(ISNUMBER(M108), (M108 - $B108) / $B108, "")</f>
        <v>-1.9553072625698324E-2</v>
      </c>
      <c r="O108" s="16">
        <f>IF(ISNUMBER(M108), $B118 * N108, "")</f>
        <v>-1955.3072625698323</v>
      </c>
      <c r="Q108" s="248"/>
      <c r="R108" s="249"/>
      <c r="S108" s="250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>
        <v>1755</v>
      </c>
      <c r="H109" s="32">
        <f t="shared" ref="H109:H112" si="55">IF(ISNUMBER(G109), (G109 - $B109) / $B109, "")</f>
        <v>5.7306590257879654E-3</v>
      </c>
      <c r="I109" s="101">
        <f>IF(ISNUMBER(G109), $B118 * H109, "")</f>
        <v>573.06590257879657</v>
      </c>
      <c r="J109" s="15">
        <v>1765</v>
      </c>
      <c r="K109" s="32">
        <f t="shared" ref="K109:K112" si="56">IF(ISNUMBER(J109), (J109 - $B109) / $B109, "")</f>
        <v>1.1461318051575931E-2</v>
      </c>
      <c r="L109" s="18">
        <f>IF(ISNUMBER(J109), $B118 * K109, "")</f>
        <v>1146.1318051575931</v>
      </c>
      <c r="M109" s="31">
        <v>1750</v>
      </c>
      <c r="N109" s="32">
        <f t="shared" ref="N109:N112" si="57">IF(ISNUMBER(M109), (M109 - $B109) / $B109, "")</f>
        <v>2.8653295128939827E-3</v>
      </c>
      <c r="O109" s="18">
        <f>IF(ISNUMBER(M109), $B118 * N109, "")</f>
        <v>286.53295128939828</v>
      </c>
      <c r="Q109" s="251"/>
      <c r="R109" s="252"/>
      <c r="S109" s="253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>
        <v>7.11</v>
      </c>
      <c r="H110" s="32">
        <f t="shared" si="55"/>
        <v>-1.4044943820224419E-3</v>
      </c>
      <c r="I110" s="101">
        <f>IF(ISNUMBER(G110), $B118 * H110, "")</f>
        <v>-140.44943820224418</v>
      </c>
      <c r="J110" s="15">
        <v>7.12</v>
      </c>
      <c r="K110" s="32">
        <f t="shared" si="56"/>
        <v>0</v>
      </c>
      <c r="L110" s="18">
        <f>IF(ISNUMBER(J110), $B118 * K110, "")</f>
        <v>0</v>
      </c>
      <c r="M110" s="31">
        <v>7.04</v>
      </c>
      <c r="N110" s="32">
        <f t="shared" si="57"/>
        <v>-1.1235955056179785E-2</v>
      </c>
      <c r="O110" s="18">
        <f>IF(ISNUMBER(M110), $B118 * N110, "")</f>
        <v>-1123.5955056179785</v>
      </c>
      <c r="Q110" s="244"/>
      <c r="R110" s="244"/>
      <c r="S110" s="244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>
        <v>1000</v>
      </c>
      <c r="H111" s="32">
        <f t="shared" si="55"/>
        <v>0</v>
      </c>
      <c r="I111" s="101">
        <f>IF(ISNUMBER(G111), $B118 * H111, "")</f>
        <v>0</v>
      </c>
      <c r="J111" s="15">
        <v>1000</v>
      </c>
      <c r="K111" s="32">
        <f t="shared" si="56"/>
        <v>0</v>
      </c>
      <c r="L111" s="18">
        <f>IF(ISNUMBER(J111), $B118 * K111, "")</f>
        <v>0</v>
      </c>
      <c r="M111" s="31">
        <v>991</v>
      </c>
      <c r="N111" s="32">
        <f t="shared" si="57"/>
        <v>-8.9999999999999993E-3</v>
      </c>
      <c r="O111" s="18">
        <f>IF(ISNUMBER(M111), $B118 * N111, "")</f>
        <v>-899.99999999999989</v>
      </c>
      <c r="Q111" s="254"/>
      <c r="R111" s="254"/>
      <c r="S111" s="254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>
        <v>12.8</v>
      </c>
      <c r="H112" s="21">
        <f t="shared" si="55"/>
        <v>2.4000000000000056E-2</v>
      </c>
      <c r="I112" s="105">
        <f>IF(ISNUMBER(G112), $B118 * H112, "")</f>
        <v>2400.0000000000055</v>
      </c>
      <c r="J112" s="20">
        <v>12.9</v>
      </c>
      <c r="K112" s="21">
        <f t="shared" si="56"/>
        <v>3.2000000000000028E-2</v>
      </c>
      <c r="L112" s="22">
        <f>IF(ISNUMBER(J112), $B118 * K112, "")</f>
        <v>3200.0000000000027</v>
      </c>
      <c r="M112" s="30">
        <v>12.8</v>
      </c>
      <c r="N112" s="21">
        <f t="shared" si="57"/>
        <v>2.4000000000000056E-2</v>
      </c>
      <c r="O112" s="22">
        <f>IF(ISNUMBER(M112), $B118 * N112, "")</f>
        <v>2400.0000000000055</v>
      </c>
      <c r="Q112" s="254"/>
      <c r="R112" s="254"/>
      <c r="S112" s="254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>
        <v>8.2799999999999994</v>
      </c>
      <c r="H113" s="107">
        <f>IF(ISNUMBER(G113), (G113 - $B113) / $B113, "")</f>
        <v>1.8450184501844841E-2</v>
      </c>
      <c r="I113" s="110">
        <f>IF(ISNUMBER(G113), $B118 * H113, "")</f>
        <v>1845.0184501844842</v>
      </c>
      <c r="J113" s="106">
        <v>8.3000000000000007</v>
      </c>
      <c r="K113" s="107">
        <f>IF(ISNUMBER(J113), (J113 - $B113) / $B113, "")</f>
        <v>2.0910209102091012E-2</v>
      </c>
      <c r="L113" s="108">
        <f>IF(ISNUMBER(J113), $B118 * K113, "")</f>
        <v>2091.0209102091012</v>
      </c>
      <c r="M113" s="109">
        <v>8.1199999999999992</v>
      </c>
      <c r="N113" s="107">
        <f>IF(ISNUMBER(M113), (M113 - $B113) / $B113, "")</f>
        <v>-1.2300123001231934E-3</v>
      </c>
      <c r="O113" s="108">
        <f>IF(ISNUMBER(M113), $B118 * N113, "")</f>
        <v>-123.00123001231934</v>
      </c>
      <c r="Q113" s="244"/>
      <c r="R113" s="244"/>
      <c r="S113" s="244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>
        <v>19.2</v>
      </c>
      <c r="H114" s="32">
        <f t="shared" ref="H114:H117" si="59">IF(ISNUMBER(G114), (G114 - $B114) / $B114, "")</f>
        <v>1.587301587301591E-2</v>
      </c>
      <c r="I114" s="101">
        <f>IF(ISNUMBER(G114), $B118 * H114, "")</f>
        <v>1587.3015873015911</v>
      </c>
      <c r="J114" s="15">
        <v>19.7</v>
      </c>
      <c r="K114" s="32">
        <f t="shared" ref="K114:K117" si="60">IF(ISNUMBER(J114), (J114 - $B114) / $B114, "")</f>
        <v>4.2328042328042367E-2</v>
      </c>
      <c r="L114" s="18">
        <f>IF(ISNUMBER(J114), $B118 * K114, "")</f>
        <v>4232.8042328042366</v>
      </c>
      <c r="M114" s="31">
        <v>18.7</v>
      </c>
      <c r="N114" s="32">
        <f t="shared" ref="N114:N117" si="61">IF(ISNUMBER(M114), (M114 - $B114) / $B114, "")</f>
        <v>-1.0582010582010545E-2</v>
      </c>
      <c r="O114" s="18">
        <f>IF(ISNUMBER(M114), $B118 * N114, "")</f>
        <v>-1058.2010582010546</v>
      </c>
      <c r="Q114" s="244"/>
      <c r="R114" s="244"/>
      <c r="S114" s="244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>
        <v>332</v>
      </c>
      <c r="H115" s="32">
        <f t="shared" si="59"/>
        <v>3.7499999999999999E-2</v>
      </c>
      <c r="I115" s="101">
        <f>IF(ISNUMBER(G115), $B118 * H115, "")</f>
        <v>3750</v>
      </c>
      <c r="J115" s="15">
        <v>333</v>
      </c>
      <c r="K115" s="32">
        <f t="shared" si="60"/>
        <v>4.0625000000000001E-2</v>
      </c>
      <c r="L115" s="18">
        <f>IF(ISNUMBER(J115), $B118 * K115, "")</f>
        <v>4062.5</v>
      </c>
      <c r="M115" s="31">
        <v>348</v>
      </c>
      <c r="N115" s="32">
        <f t="shared" si="61"/>
        <v>8.7499999999999994E-2</v>
      </c>
      <c r="O115" s="18">
        <f>IF(ISNUMBER(M115), $B118 * N115, "")</f>
        <v>8750</v>
      </c>
      <c r="Q115" s="244"/>
      <c r="R115" s="244"/>
      <c r="S115" s="244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5.7803468208091251E-3</v>
      </c>
      <c r="I116" s="101">
        <f>IF(ISNUMBER(G116), $B118 * H116, "")</f>
        <v>578.03468208091249</v>
      </c>
      <c r="J116" s="15">
        <v>17.5</v>
      </c>
      <c r="K116" s="32">
        <f t="shared" si="60"/>
        <v>1.1560693641618455E-2</v>
      </c>
      <c r="L116" s="18">
        <f>IF(ISNUMBER(J116), $B118 * K116, "")</f>
        <v>1156.0693641618454</v>
      </c>
      <c r="M116" s="31">
        <v>17.3</v>
      </c>
      <c r="N116" s="32">
        <f t="shared" si="61"/>
        <v>0</v>
      </c>
      <c r="O116" s="18">
        <f>IF(ISNUMBER(M116), $B118 * N116, "")</f>
        <v>0</v>
      </c>
      <c r="Q116" s="233"/>
      <c r="R116" s="234"/>
      <c r="S116" s="235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>
        <v>217</v>
      </c>
      <c r="H117" s="25">
        <f t="shared" si="59"/>
        <v>-1.3636363636363636E-2</v>
      </c>
      <c r="I117" s="103">
        <f>IF(ISNUMBER(G117), $B118 * H117, "")</f>
        <v>-1363.6363636363635</v>
      </c>
      <c r="J117" s="24">
        <v>216</v>
      </c>
      <c r="K117" s="25">
        <f t="shared" si="60"/>
        <v>-1.8181818181818181E-2</v>
      </c>
      <c r="L117" s="104">
        <f>IF(ISNUMBER(J117), $B118 * K117, "")</f>
        <v>-1818.181818181818</v>
      </c>
      <c r="M117" s="102">
        <v>213</v>
      </c>
      <c r="N117" s="25">
        <f t="shared" si="61"/>
        <v>-3.1818181818181815E-2</v>
      </c>
      <c r="O117" s="104">
        <f>IF(ISNUMBER(M117), $B118 * N117, "")</f>
        <v>-3181.8181818181815</v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3.6586678883596033E-3</v>
      </c>
      <c r="I118" s="28">
        <f>SUM(I98:I117)</f>
        <v>7317.3357767192083</v>
      </c>
      <c r="J118" s="26" t="s">
        <v>272</v>
      </c>
      <c r="K118" s="27">
        <f>IF(COUNT(K98:K117), SUM(K98:K117) / COUNT(K98:K117), 0)</f>
        <v>7.6701457615304201E-3</v>
      </c>
      <c r="L118" s="28">
        <f>SUM(L98:L117)</f>
        <v>15340.291523060843</v>
      </c>
      <c r="M118" s="26" t="s">
        <v>272</v>
      </c>
      <c r="N118" s="27">
        <f>IF(COUNT(N98:N117), SUM(N98:N117) / COUNT(N98:N117), 0)</f>
        <v>-8.4339596195511044E-3</v>
      </c>
      <c r="O118" s="28">
        <f>SUM(O98:O117)</f>
        <v>-16867.919239102212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25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2021-07-18(일) 오전 00:00</v>
      </c>
      <c r="C123" s="296"/>
      <c r="D123" s="268" t="str">
        <f>TEXT($G$1, "[$-ko-KR]yyyy-mm-dd(ddd) ") &amp; "오후 14:00"</f>
        <v>2021-07-18(일) 오후 14:00</v>
      </c>
      <c r="E123" s="269"/>
      <c r="F123" s="270"/>
      <c r="G123" s="268" t="str">
        <f>TEXT($G$1, "[$-ko-KR]yyyy-mm-dd(ddd) ") &amp; "오후 19:00"</f>
        <v>2021-07-18(일) 오후 19:00</v>
      </c>
      <c r="H123" s="269"/>
      <c r="I123" s="270"/>
      <c r="J123" s="268" t="str">
        <f>TEXT($G$1, "[$-ko-KR]yyyy-mm-dd(ddd) ") &amp; "오후 21:00"</f>
        <v>2021-07-18(일) 오후 21:00</v>
      </c>
      <c r="K123" s="269"/>
      <c r="L123" s="270"/>
      <c r="M123" s="268" t="str">
        <f>TEXT($G$1+1, "[$-ko-KR]yyyy-mm-dd(ddd) ") &amp; "오전 00:00"</f>
        <v>2021-07-19(월)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>
        <v>8.2799999999999994</v>
      </c>
      <c r="H125" s="14">
        <f>IF(ISNUMBER(G125), (G125 - $B125) / $B125, "")</f>
        <v>1.8450184501844841E-2</v>
      </c>
      <c r="I125" s="100">
        <f>IF(ISNUMBER(G125), $B145 * H125, "")</f>
        <v>1845.0184501844842</v>
      </c>
      <c r="J125" s="13">
        <v>8.3000000000000007</v>
      </c>
      <c r="K125" s="14">
        <f>IF(ISNUMBER(J125), (J125 - $B125) / $B125, "")</f>
        <v>2.0910209102091012E-2</v>
      </c>
      <c r="L125" s="16">
        <f>IF(ISNUMBER(J125), $B145 * K125, "")</f>
        <v>2091.0209102091012</v>
      </c>
      <c r="M125" s="29">
        <v>8.1199999999999992</v>
      </c>
      <c r="N125" s="14">
        <f>IF(ISNUMBER(M125), (M125 - $B125) / $B125, "")</f>
        <v>-1.2300123001231934E-3</v>
      </c>
      <c r="O125" s="16">
        <f>IF(ISNUMBER(M125), $B145 * N125, "")</f>
        <v>-123.00123001231934</v>
      </c>
      <c r="Q125" s="254"/>
      <c r="R125" s="254"/>
      <c r="S125" s="254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>
        <v>19.2</v>
      </c>
      <c r="H126" s="32">
        <f t="shared" ref="H126:H129" si="63">IF(ISNUMBER(G126), (G126 - $B126) / $B126, "")</f>
        <v>1.587301587301591E-2</v>
      </c>
      <c r="I126" s="101">
        <f>IF(ISNUMBER(G126), $B145 * H126, "")</f>
        <v>1587.3015873015911</v>
      </c>
      <c r="J126" s="15">
        <v>19.7</v>
      </c>
      <c r="K126" s="32">
        <f t="shared" ref="K126:K129" si="64">IF(ISNUMBER(J126), (J126 - $B126) / $B126, "")</f>
        <v>4.2328042328042367E-2</v>
      </c>
      <c r="L126" s="18">
        <f>IF(ISNUMBER(J126), $B145 * K126, "")</f>
        <v>4232.8042328042366</v>
      </c>
      <c r="M126" s="31">
        <v>18.7</v>
      </c>
      <c r="N126" s="32">
        <f t="shared" ref="N126:N129" si="65">IF(ISNUMBER(M126), (M126 - $B126) / $B126, "")</f>
        <v>-1.0582010582010545E-2</v>
      </c>
      <c r="O126" s="18">
        <f>IF(ISNUMBER(M126), $B145 * N126, "")</f>
        <v>-1058.2010582010546</v>
      </c>
      <c r="Q126" s="254"/>
      <c r="R126" s="254"/>
      <c r="S126" s="254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>
        <v>17.399999999999999</v>
      </c>
      <c r="H127" s="32">
        <f t="shared" si="63"/>
        <v>5.7803468208091251E-3</v>
      </c>
      <c r="I127" s="101">
        <f>IF(ISNUMBER(G127), $B145 * H127, "")</f>
        <v>578.03468208091249</v>
      </c>
      <c r="J127" s="15">
        <v>17.5</v>
      </c>
      <c r="K127" s="32">
        <f t="shared" si="64"/>
        <v>1.1560693641618455E-2</v>
      </c>
      <c r="L127" s="18">
        <f>IF(ISNUMBER(J127), $B145 * K127, "")</f>
        <v>1156.0693641618454</v>
      </c>
      <c r="M127" s="31">
        <v>17.3</v>
      </c>
      <c r="N127" s="32">
        <f t="shared" si="65"/>
        <v>0</v>
      </c>
      <c r="O127" s="18">
        <f>IF(ISNUMBER(M127), $B145 * N127, "")</f>
        <v>0</v>
      </c>
      <c r="Q127" s="244"/>
      <c r="R127" s="244"/>
      <c r="S127" s="244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>
        <v>49.4</v>
      </c>
      <c r="H128" s="32">
        <f t="shared" si="63"/>
        <v>-1.002004008016032E-2</v>
      </c>
      <c r="I128" s="101">
        <f>IF(ISNUMBER(G128), $B145 * H128, "")</f>
        <v>-1002.004008016032</v>
      </c>
      <c r="J128" s="15">
        <v>49.8</v>
      </c>
      <c r="K128" s="32">
        <f t="shared" si="64"/>
        <v>-2.0040080160320926E-3</v>
      </c>
      <c r="L128" s="18">
        <f>IF(ISNUMBER(J128), $B145 * K128, "")</f>
        <v>-200.40080160320926</v>
      </c>
      <c r="M128" s="31">
        <v>49.3</v>
      </c>
      <c r="N128" s="32">
        <f t="shared" si="65"/>
        <v>-1.2024048096192414E-2</v>
      </c>
      <c r="O128" s="18">
        <f>IF(ISNUMBER(M128), $B145 * N128, "")</f>
        <v>-1202.4048096192414</v>
      </c>
      <c r="Q128" s="244"/>
      <c r="R128" s="244"/>
      <c r="S128" s="244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>
        <v>69.2</v>
      </c>
      <c r="H129" s="21">
        <f t="shared" si="63"/>
        <v>-4.3165467625898872E-3</v>
      </c>
      <c r="I129" s="105">
        <f>IF(ISNUMBER(G129), $B145 * H129, "")</f>
        <v>-431.65467625898873</v>
      </c>
      <c r="J129" s="20">
        <v>70.099999999999994</v>
      </c>
      <c r="K129" s="21">
        <f t="shared" si="64"/>
        <v>8.6330935251797743E-3</v>
      </c>
      <c r="L129" s="22">
        <f>IF(ISNUMBER(J129), $B145 * K129, "")</f>
        <v>863.30935251797746</v>
      </c>
      <c r="M129" s="30">
        <v>68.7</v>
      </c>
      <c r="N129" s="21">
        <f t="shared" si="65"/>
        <v>-1.1510791366906433E-2</v>
      </c>
      <c r="O129" s="22">
        <f>IF(ISNUMBER(M129), $B145 * N129, "")</f>
        <v>-1151.0791366906433</v>
      </c>
      <c r="Q129" s="244"/>
      <c r="R129" s="244"/>
      <c r="S129" s="244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>
        <v>2.66</v>
      </c>
      <c r="H130" s="107">
        <f>IF(ISNUMBER(G130), (G130 - $B130) / $B130, "")</f>
        <v>2.3076923076923096E-2</v>
      </c>
      <c r="I130" s="110">
        <f>IF(ISNUMBER(G130), $B145 * H130, "")</f>
        <v>2307.6923076923094</v>
      </c>
      <c r="J130" s="106">
        <v>2.66</v>
      </c>
      <c r="K130" s="107">
        <f>IF(ISNUMBER(J130), (J130 - $B130) / $B130, "")</f>
        <v>2.3076923076923096E-2</v>
      </c>
      <c r="L130" s="108">
        <f>IF(ISNUMBER(J130), $B145 * K130, "")</f>
        <v>2307.6923076923094</v>
      </c>
      <c r="M130" s="109">
        <v>2.61</v>
      </c>
      <c r="N130" s="107">
        <f>IF(ISNUMBER(M130), (M130 - $B130) / $B130, "")</f>
        <v>3.846153846153764E-3</v>
      </c>
      <c r="O130" s="108">
        <f>IF(ISNUMBER(M130), $B145 * N130, "")</f>
        <v>384.6153846153764</v>
      </c>
      <c r="Q130" s="244"/>
      <c r="R130" s="244"/>
      <c r="S130" s="244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>
        <v>22.1</v>
      </c>
      <c r="H131" s="32">
        <f t="shared" ref="H131:H134" si="67">IF(ISNUMBER(G131), (G131 - $B131) / $B131, "")</f>
        <v>1.8433179723502401E-2</v>
      </c>
      <c r="I131" s="101">
        <f>IF(ISNUMBER(G131), $B145 * H131, "")</f>
        <v>1843.3179723502401</v>
      </c>
      <c r="J131" s="15">
        <v>22.2</v>
      </c>
      <c r="K131" s="32">
        <f t="shared" ref="K131:K134" si="68">IF(ISNUMBER(J131), (J131 - $B131) / $B131, "")</f>
        <v>2.3041474654377881E-2</v>
      </c>
      <c r="L131" s="18">
        <f>IF(ISNUMBER(J131), $B145 * K131, "")</f>
        <v>2304.147465437788</v>
      </c>
      <c r="M131" s="31">
        <v>21.5</v>
      </c>
      <c r="N131" s="32">
        <f t="shared" ref="N131:N134" si="69">IF(ISNUMBER(M131), (M131 - $B131) / $B131, "")</f>
        <v>-9.2165898617511191E-3</v>
      </c>
      <c r="O131" s="18">
        <f>IF(ISNUMBER(M131), $B145 * N131, "")</f>
        <v>-921.65898617511186</v>
      </c>
      <c r="Q131" s="244"/>
      <c r="R131" s="244"/>
      <c r="S131" s="244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>
        <v>97.5</v>
      </c>
      <c r="H132" s="32">
        <f t="shared" si="67"/>
        <v>-2.0470829068577568E-3</v>
      </c>
      <c r="I132" s="101">
        <f>IF(ISNUMBER(G132), $B145 * H132, "")</f>
        <v>-204.70829068577569</v>
      </c>
      <c r="J132" s="15">
        <v>98</v>
      </c>
      <c r="K132" s="32">
        <f t="shared" si="68"/>
        <v>3.0706243602865624E-3</v>
      </c>
      <c r="L132" s="18">
        <f>IF(ISNUMBER(J132), $B145 * K132, "")</f>
        <v>307.06243602865624</v>
      </c>
      <c r="M132" s="31">
        <v>94.9</v>
      </c>
      <c r="N132" s="32">
        <f t="shared" si="69"/>
        <v>-2.8659160696008157E-2</v>
      </c>
      <c r="O132" s="18">
        <f>IF(ISNUMBER(M132), $B145 * N132, "")</f>
        <v>-2865.9160696008157</v>
      </c>
      <c r="Q132" s="244"/>
      <c r="R132" s="244"/>
      <c r="S132" s="244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>
        <v>67</v>
      </c>
      <c r="H133" s="32">
        <f t="shared" si="67"/>
        <v>1.6691957511380792E-2</v>
      </c>
      <c r="I133" s="101">
        <f>IF(ISNUMBER(G133), $B145 * H133, "")</f>
        <v>1669.1957511380792</v>
      </c>
      <c r="J133" s="15">
        <v>67.2</v>
      </c>
      <c r="K133" s="32">
        <f t="shared" si="68"/>
        <v>1.9726858877086449E-2</v>
      </c>
      <c r="L133" s="18">
        <f>IF(ISNUMBER(J133), $B145 * K133, "")</f>
        <v>1972.6858877086449</v>
      </c>
      <c r="M133" s="31">
        <v>65.900000000000006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>
        <v>13.2</v>
      </c>
      <c r="H134" s="25">
        <f t="shared" si="67"/>
        <v>3.1249999999999889E-2</v>
      </c>
      <c r="I134" s="103">
        <f>IF(ISNUMBER(G134), $B145 * H134, "")</f>
        <v>3124.9999999999891</v>
      </c>
      <c r="J134" s="24">
        <v>13.4</v>
      </c>
      <c r="K134" s="25">
        <f t="shared" si="68"/>
        <v>4.6874999999999972E-2</v>
      </c>
      <c r="L134" s="104">
        <f>IF(ISNUMBER(J134), $B145 * K134, "")</f>
        <v>4687.4999999999973</v>
      </c>
      <c r="M134" s="102">
        <v>13.1</v>
      </c>
      <c r="N134" s="25">
        <f t="shared" si="69"/>
        <v>2.3437499999999917E-2</v>
      </c>
      <c r="O134" s="104">
        <f>IF(ISNUMBER(M134), $B145 * N134, "")</f>
        <v>2343.7499999999918</v>
      </c>
      <c r="Q134" s="245"/>
      <c r="R134" s="246"/>
      <c r="S134" s="247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>
        <v>12.5</v>
      </c>
      <c r="H135" s="14">
        <f>IF(ISNUMBER(G135), (G135 - $B135) / $B135, "")</f>
        <v>8.0645161290322284E-3</v>
      </c>
      <c r="I135" s="100">
        <f>IF(ISNUMBER(G135), $B145 * H135, "")</f>
        <v>806.45161290322278</v>
      </c>
      <c r="J135" s="13">
        <v>12.6</v>
      </c>
      <c r="K135" s="14">
        <f>IF(ISNUMBER(J135), (J135 - $B135) / $B135, "")</f>
        <v>1.6129032258064457E-2</v>
      </c>
      <c r="L135" s="16">
        <f>IF(ISNUMBER(J135), $B145 * K135, "")</f>
        <v>1612.9032258064456</v>
      </c>
      <c r="M135" s="29">
        <v>12.3</v>
      </c>
      <c r="N135" s="14">
        <f>IF(ISNUMBER(M135), (M135 - $B135) / $B135, "")</f>
        <v>-8.0645161290322284E-3</v>
      </c>
      <c r="O135" s="16">
        <f>IF(ISNUMBER(M135), $B145 * N135, "")</f>
        <v>-806.45161290322278</v>
      </c>
      <c r="Q135" s="248"/>
      <c r="R135" s="249"/>
      <c r="S135" s="250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>
        <v>74.8</v>
      </c>
      <c r="H136" s="32">
        <f t="shared" ref="H136:H139" si="71">IF(ISNUMBER(G136), (G136 - $B136) / $B136, "")</f>
        <v>2.6063100137174094E-2</v>
      </c>
      <c r="I136" s="101">
        <f>IF(ISNUMBER(G136), $B145 * H136, "")</f>
        <v>2606.3100137174092</v>
      </c>
      <c r="J136" s="15">
        <v>75</v>
      </c>
      <c r="K136" s="32">
        <f t="shared" ref="K136:K139" si="72">IF(ISNUMBER(J136), (J136 - $B136) / $B136, "")</f>
        <v>2.8806584362139839E-2</v>
      </c>
      <c r="L136" s="18">
        <f>IF(ISNUMBER(J136), $B145 * K136, "")</f>
        <v>2880.6584362139838</v>
      </c>
      <c r="M136" s="31">
        <v>73.400000000000006</v>
      </c>
      <c r="N136" s="32">
        <f t="shared" ref="N136:N139" si="73">IF(ISNUMBER(M136), (M136 - $B136) / $B136, "")</f>
        <v>6.8587105624142658E-3</v>
      </c>
      <c r="O136" s="18">
        <f>IF(ISNUMBER(M136), $B145 * N136, "")</f>
        <v>685.87105624142657</v>
      </c>
      <c r="Q136" s="251"/>
      <c r="R136" s="252"/>
      <c r="S136" s="253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>
        <v>7.95</v>
      </c>
      <c r="H137" s="32">
        <f t="shared" si="71"/>
        <v>3.7878787878788192E-3</v>
      </c>
      <c r="I137" s="101">
        <f>IF(ISNUMBER(G137), $B145 * H137, "")</f>
        <v>378.78787878788194</v>
      </c>
      <c r="J137" s="15">
        <v>7.98</v>
      </c>
      <c r="K137" s="32">
        <f t="shared" si="72"/>
        <v>7.5757575757576384E-3</v>
      </c>
      <c r="L137" s="18">
        <f>IF(ISNUMBER(J137), $B145 * K137, "")</f>
        <v>757.57575757576387</v>
      </c>
      <c r="M137" s="31">
        <v>7.88</v>
      </c>
      <c r="N137" s="32">
        <f t="shared" si="73"/>
        <v>-5.0505050505050553E-3</v>
      </c>
      <c r="O137" s="18">
        <f>IF(ISNUMBER(M137), $B145 * N137, "")</f>
        <v>-505.05050505050554</v>
      </c>
      <c r="Q137" s="244"/>
      <c r="R137" s="244"/>
      <c r="S137" s="244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>
        <v>10.199999999999999</v>
      </c>
      <c r="H138" s="32">
        <f t="shared" si="71"/>
        <v>9.9009900990098664E-3</v>
      </c>
      <c r="I138" s="101">
        <f>IF(ISNUMBER(G138), $B145 * H138, "")</f>
        <v>990.09900990098663</v>
      </c>
      <c r="J138" s="15">
        <v>10.4</v>
      </c>
      <c r="K138" s="32">
        <f t="shared" si="72"/>
        <v>2.9702970297029774E-2</v>
      </c>
      <c r="L138" s="18">
        <f>IF(ISNUMBER(J138), $B145 * K138, "")</f>
        <v>2970.2970297029774</v>
      </c>
      <c r="M138" s="31">
        <v>10.3</v>
      </c>
      <c r="N138" s="32">
        <f t="shared" si="73"/>
        <v>1.980198019801991E-2</v>
      </c>
      <c r="O138" s="18">
        <f>IF(ISNUMBER(M138), $B145 * N138, "")</f>
        <v>1980.198019801991</v>
      </c>
      <c r="Q138" s="254"/>
      <c r="R138" s="254"/>
      <c r="S138" s="254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>
        <v>47.6</v>
      </c>
      <c r="H139" s="21">
        <f t="shared" si="71"/>
        <v>4.2194092827004823E-3</v>
      </c>
      <c r="I139" s="105">
        <f>IF(ISNUMBER(G139), $B145 * H139, "")</f>
        <v>421.94092827004823</v>
      </c>
      <c r="J139" s="20">
        <v>47.9</v>
      </c>
      <c r="K139" s="21">
        <f t="shared" si="72"/>
        <v>1.0548523206751054E-2</v>
      </c>
      <c r="L139" s="22">
        <f>IF(ISNUMBER(J139), $B145 * K139, "")</f>
        <v>1054.8523206751054</v>
      </c>
      <c r="M139" s="30">
        <v>47</v>
      </c>
      <c r="N139" s="21">
        <f t="shared" si="73"/>
        <v>-8.4388185654008137E-3</v>
      </c>
      <c r="O139" s="22">
        <f>IF(ISNUMBER(M139), $B145 * N139, "")</f>
        <v>-843.88185654008134</v>
      </c>
      <c r="Q139" s="254"/>
      <c r="R139" s="254"/>
      <c r="S139" s="254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>
        <v>8.44</v>
      </c>
      <c r="H140" s="107">
        <f>IF(ISNUMBER(G140), (G140 - $B140) / $B140, "")</f>
        <v>1.3205282112845069E-2</v>
      </c>
      <c r="I140" s="110">
        <f>IF(ISNUMBER(G140), $B145 * H140, "")</f>
        <v>1320.5282112845068</v>
      </c>
      <c r="J140" s="106">
        <v>8.43</v>
      </c>
      <c r="K140" s="107">
        <f>IF(ISNUMBER(J140), (J140 - $B140) / $B140, "")</f>
        <v>1.2004801920768264E-2</v>
      </c>
      <c r="L140" s="108">
        <f>IF(ISNUMBER(J140), $B145 * K140, "")</f>
        <v>1200.4801920768264</v>
      </c>
      <c r="M140" s="109">
        <v>8.24</v>
      </c>
      <c r="N140" s="107">
        <f>IF(ISNUMBER(M140), (M140 - $B140) / $B140, "")</f>
        <v>-1.080432172869146E-2</v>
      </c>
      <c r="O140" s="108">
        <f>IF(ISNUMBER(M140), $B145 * N140, "")</f>
        <v>-1080.4321728691459</v>
      </c>
      <c r="Q140" s="244"/>
      <c r="R140" s="244"/>
      <c r="S140" s="244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>
        <v>80</v>
      </c>
      <c r="H141" s="32">
        <f t="shared" ref="H141:H144" si="75">IF(ISNUMBER(G141), (G141 - $B141) / $B141, "")</f>
        <v>5.2631578947368418E-2</v>
      </c>
      <c r="I141" s="101">
        <f>IF(ISNUMBER(G141), $B145 * H141, "")</f>
        <v>5263.1578947368416</v>
      </c>
      <c r="J141" s="15">
        <v>79.7</v>
      </c>
      <c r="K141" s="32">
        <f t="shared" ref="K141:K144" si="76">IF(ISNUMBER(J141), (J141 - $B141) / $B141, "")</f>
        <v>4.868421052631583E-2</v>
      </c>
      <c r="L141" s="18">
        <f>IF(ISNUMBER(J141), $B145 * K141, "")</f>
        <v>4868.4210526315828</v>
      </c>
      <c r="M141" s="31">
        <v>77.599999999999994</v>
      </c>
      <c r="N141" s="32">
        <f t="shared" ref="N141:N144" si="77">IF(ISNUMBER(M141), (M141 - $B141) / $B141, "")</f>
        <v>2.1052631578947295E-2</v>
      </c>
      <c r="O141" s="18">
        <f>IF(ISNUMBER(M141), $B145 * N141, "")</f>
        <v>2105.2631578947294</v>
      </c>
      <c r="Q141" s="244"/>
      <c r="R141" s="244"/>
      <c r="S141" s="244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>
        <v>50.3</v>
      </c>
      <c r="H142" s="32">
        <f t="shared" si="75"/>
        <v>2.0283975659229209E-2</v>
      </c>
      <c r="I142" s="101">
        <f>IF(ISNUMBER(G142), $B145 * H142, "")</f>
        <v>2028.3975659229209</v>
      </c>
      <c r="J142" s="15">
        <v>50.5</v>
      </c>
      <c r="K142" s="32">
        <f t="shared" si="76"/>
        <v>2.4340770791075109E-2</v>
      </c>
      <c r="L142" s="18">
        <f>IF(ISNUMBER(J142), $B145 * K142, "")</f>
        <v>2434.0770791075111</v>
      </c>
      <c r="M142" s="31">
        <v>49.4</v>
      </c>
      <c r="N142" s="32">
        <f t="shared" si="77"/>
        <v>2.0283975659229499E-3</v>
      </c>
      <c r="O142" s="18">
        <f>IF(ISNUMBER(M142), $B145 * N142, "")</f>
        <v>202.839756592295</v>
      </c>
      <c r="Q142" s="244"/>
      <c r="R142" s="244"/>
      <c r="S142" s="244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>
        <v>74.2</v>
      </c>
      <c r="H143" s="32">
        <f t="shared" si="75"/>
        <v>2.9126213592233129E-2</v>
      </c>
      <c r="I143" s="101">
        <f>IF(ISNUMBER(G143), $B145 * H143, "")</f>
        <v>2912.621359223313</v>
      </c>
      <c r="J143" s="15">
        <v>74.3</v>
      </c>
      <c r="K143" s="32">
        <f t="shared" si="76"/>
        <v>3.0513176144244147E-2</v>
      </c>
      <c r="L143" s="18">
        <f>IF(ISNUMBER(J143), $B145 * K143, "")</f>
        <v>3051.3176144244148</v>
      </c>
      <c r="M143" s="31">
        <v>72.3</v>
      </c>
      <c r="N143" s="32">
        <f t="shared" si="77"/>
        <v>2.7739251040222309E-3</v>
      </c>
      <c r="O143" s="18">
        <f>IF(ISNUMBER(M143), $B145 * N143, "")</f>
        <v>277.39251040222308</v>
      </c>
      <c r="Q143" s="233"/>
      <c r="R143" s="234"/>
      <c r="S143" s="235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>
        <v>8.61</v>
      </c>
      <c r="H144" s="25">
        <f t="shared" si="75"/>
        <v>1.0563380281690125E-2</v>
      </c>
      <c r="I144" s="103">
        <f>IF(ISNUMBER(G144), $B145 * H144, "")</f>
        <v>1056.3380281690124</v>
      </c>
      <c r="J144" s="24">
        <v>8.64</v>
      </c>
      <c r="K144" s="25">
        <f t="shared" si="76"/>
        <v>1.4084507042253639E-2</v>
      </c>
      <c r="L144" s="104">
        <f>IF(ISNUMBER(J144), $B145 * K144, "")</f>
        <v>1408.450704225364</v>
      </c>
      <c r="M144" s="102">
        <v>8.77</v>
      </c>
      <c r="N144" s="25">
        <f t="shared" si="77"/>
        <v>2.9342723004694836E-2</v>
      </c>
      <c r="O144" s="104">
        <f>IF(ISNUMBER(M144), $B145 * N144, "")</f>
        <v>2934.2723004694835</v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1.4550913139351473E-2</v>
      </c>
      <c r="I145" s="28">
        <f>SUM(I125:I144)</f>
        <v>29101.826278702953</v>
      </c>
      <c r="J145" s="26" t="s">
        <v>272</v>
      </c>
      <c r="K145" s="27">
        <f>IF(COUNT(K125:K144), SUM(K125:K144) / COUNT(K125:K144), 0)</f>
        <v>2.098046228369866E-2</v>
      </c>
      <c r="L145" s="28">
        <f>SUM(L125:L144)</f>
        <v>41960.92456739732</v>
      </c>
      <c r="M145" s="26" t="s">
        <v>272</v>
      </c>
      <c r="N145" s="27">
        <f>IF(COUNT(N125:N144), SUM(N125:N144) / COUNT(N125:N144), 0)</f>
        <v>1.7806237417768747E-4</v>
      </c>
      <c r="O145" s="28">
        <f>SUM(O125:O144)</f>
        <v>356.12474835537569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25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2021-07-18(일) 오전 00:00</v>
      </c>
      <c r="C150" s="296"/>
      <c r="D150" s="268" t="str">
        <f>TEXT($G$1, "[$-ko-KR]yyyy-mm-dd(ddd) ") &amp; "오후 14:00"</f>
        <v>2021-07-18(일) 오후 14:00</v>
      </c>
      <c r="E150" s="269"/>
      <c r="F150" s="270"/>
      <c r="G150" s="268" t="str">
        <f>TEXT($G$1, "[$-ko-KR]yyyy-mm-dd(ddd) ") &amp; "오후 19:00"</f>
        <v>2021-07-18(일) 오후 19:00</v>
      </c>
      <c r="H150" s="269"/>
      <c r="I150" s="270"/>
      <c r="J150" s="268" t="str">
        <f>TEXT($G$1, "[$-ko-KR]yyyy-mm-dd(ddd) ") &amp; "오후 21:00"</f>
        <v>2021-07-18(일) 오후 21:00</v>
      </c>
      <c r="K150" s="269"/>
      <c r="L150" s="270"/>
      <c r="M150" s="268" t="str">
        <f>TEXT($G$1+1, "[$-ko-KR]yyyy-mm-dd(ddd) ") &amp; "오전 00:00"</f>
        <v>2021-07-19(월)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>
        <v>208</v>
      </c>
      <c r="H152" s="14">
        <f>IF(ISNUMBER(G152), (G152 - $B152) / $B152, "")</f>
        <v>5.5837563451776651E-2</v>
      </c>
      <c r="I152" s="100">
        <f>IF(ISNUMBER(G152), $B172 * H152, "")</f>
        <v>5583.756345177665</v>
      </c>
      <c r="J152" s="13">
        <v>205</v>
      </c>
      <c r="K152" s="14">
        <f>IF(ISNUMBER(J152), (J152 - $B152) / $B152, "")</f>
        <v>4.060913705583756E-2</v>
      </c>
      <c r="L152" s="16">
        <f>IF(ISNUMBER(J152), $B172 * K152, "")</f>
        <v>4060.9137055837559</v>
      </c>
      <c r="M152" s="29">
        <v>202</v>
      </c>
      <c r="N152" s="14">
        <f>IF(ISNUMBER(M152), (M152 - $B152) / $B152, "")</f>
        <v>2.5380710659898477E-2</v>
      </c>
      <c r="O152" s="16">
        <f>IF(ISNUMBER(M152), $B172 * N152, "")</f>
        <v>2538.0710659898477</v>
      </c>
      <c r="Q152" s="254"/>
      <c r="R152" s="254"/>
      <c r="S152" s="254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>
        <v>209</v>
      </c>
      <c r="H153" s="32">
        <f t="shared" ref="H153:H156" si="79">IF(ISNUMBER(G153), (G153 - $B153) / $B153, "")</f>
        <v>7.179487179487179E-2</v>
      </c>
      <c r="I153" s="101">
        <f>IF(ISNUMBER(G153), $B172 * H153, "")</f>
        <v>7179.4871794871788</v>
      </c>
      <c r="J153" s="15">
        <v>207</v>
      </c>
      <c r="K153" s="32">
        <f t="shared" ref="K153:K156" si="80">IF(ISNUMBER(J153), (J153 - $B153) / $B153, "")</f>
        <v>6.1538461538461542E-2</v>
      </c>
      <c r="L153" s="18">
        <f>IF(ISNUMBER(J153), $B172 * K153, "")</f>
        <v>6153.8461538461543</v>
      </c>
      <c r="M153" s="31">
        <v>206</v>
      </c>
      <c r="N153" s="32">
        <f t="shared" ref="N153:N156" si="81">IF(ISNUMBER(M153), (M153 - $B153) / $B153, "")</f>
        <v>5.6410256410256411E-2</v>
      </c>
      <c r="O153" s="18">
        <f>IF(ISNUMBER(M153), $B172 * N153, "")</f>
        <v>5641.0256410256407</v>
      </c>
      <c r="Q153" s="254"/>
      <c r="R153" s="254"/>
      <c r="S153" s="254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>
        <v>741</v>
      </c>
      <c r="H154" s="32">
        <f t="shared" si="79"/>
        <v>3.7815126050420166E-2</v>
      </c>
      <c r="I154" s="101">
        <f>IF(ISNUMBER(G154), $B172 * H154, "")</f>
        <v>3781.5126050420167</v>
      </c>
      <c r="J154" s="15">
        <v>743</v>
      </c>
      <c r="K154" s="32">
        <f t="shared" si="80"/>
        <v>4.0616246498599441E-2</v>
      </c>
      <c r="L154" s="18">
        <f>IF(ISNUMBER(J154), $B172 * K154, "")</f>
        <v>4061.6246498599439</v>
      </c>
      <c r="M154" s="31">
        <v>715</v>
      </c>
      <c r="N154" s="32">
        <f t="shared" si="81"/>
        <v>1.4005602240896359E-3</v>
      </c>
      <c r="O154" s="18">
        <f>IF(ISNUMBER(M154), $B172 * N154, "")</f>
        <v>140.0560224089636</v>
      </c>
      <c r="Q154" s="244"/>
      <c r="R154" s="244"/>
      <c r="S154" s="244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>
        <v>283</v>
      </c>
      <c r="H155" s="32">
        <f t="shared" si="79"/>
        <v>1.0714285714285714E-2</v>
      </c>
      <c r="I155" s="101">
        <f>IF(ISNUMBER(G155), $B172 * H155, "")</f>
        <v>1071.4285714285713</v>
      </c>
      <c r="J155" s="15">
        <v>284</v>
      </c>
      <c r="K155" s="32">
        <f t="shared" si="80"/>
        <v>1.4285714285714285E-2</v>
      </c>
      <c r="L155" s="18">
        <f>IF(ISNUMBER(J155), $B172 * K155, "")</f>
        <v>1428.5714285714284</v>
      </c>
      <c r="M155" s="31">
        <v>277</v>
      </c>
      <c r="N155" s="32">
        <f t="shared" si="81"/>
        <v>-1.0714285714285714E-2</v>
      </c>
      <c r="O155" s="18">
        <f>IF(ISNUMBER(M155), $B172 * N155, "")</f>
        <v>-1071.4285714285713</v>
      </c>
      <c r="Q155" s="244"/>
      <c r="R155" s="244"/>
      <c r="S155" s="244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>
        <v>754</v>
      </c>
      <c r="H156" s="21">
        <f t="shared" si="79"/>
        <v>3.8567493112947659E-2</v>
      </c>
      <c r="I156" s="105">
        <f>IF(ISNUMBER(G156), $B172 * H156, "")</f>
        <v>3856.7493112947659</v>
      </c>
      <c r="J156" s="20">
        <v>749</v>
      </c>
      <c r="K156" s="21">
        <f t="shared" si="80"/>
        <v>3.1680440771349863E-2</v>
      </c>
      <c r="L156" s="22">
        <f>IF(ISNUMBER(J156), $B172 * K156, "")</f>
        <v>3168.0440771349863</v>
      </c>
      <c r="M156" s="30">
        <v>728</v>
      </c>
      <c r="N156" s="21">
        <f t="shared" si="81"/>
        <v>2.7548209366391185E-3</v>
      </c>
      <c r="O156" s="22">
        <f>IF(ISNUMBER(M156), $B172 * N156, "")</f>
        <v>275.48209366391183</v>
      </c>
      <c r="Q156" s="244"/>
      <c r="R156" s="244"/>
      <c r="S156" s="244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252</v>
      </c>
      <c r="K157" s="107">
        <f>IF(ISNUMBER(J157), (J157 - $B157) / $B157, "")</f>
        <v>3.2786885245901641E-2</v>
      </c>
      <c r="L157" s="108">
        <f>IF(ISNUMBER(J157), $B172 * K157, "")</f>
        <v>3278.688524590164</v>
      </c>
      <c r="M157" s="109">
        <v>242</v>
      </c>
      <c r="N157" s="107">
        <f>IF(ISNUMBER(M157), (M157 - $B157) / $B157, "")</f>
        <v>-8.1967213114754103E-3</v>
      </c>
      <c r="O157" s="108">
        <f>IF(ISNUMBER(M157), $B172 * N157, "")</f>
        <v>-819.67213114754099</v>
      </c>
      <c r="Q157" s="244"/>
      <c r="R157" s="244"/>
      <c r="S157" s="244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>
        <v>693</v>
      </c>
      <c r="H158" s="32">
        <f t="shared" ref="H158:H161" si="83">IF(ISNUMBER(G158), (G158 - $B158) / $B158, "")</f>
        <v>8.7336244541484712E-3</v>
      </c>
      <c r="I158" s="101">
        <f>IF(ISNUMBER(G158), $B172 * H158, "")</f>
        <v>873.36244541484712</v>
      </c>
      <c r="J158" s="15">
        <v>695</v>
      </c>
      <c r="K158" s="32">
        <f t="shared" ref="K158:K161" si="84">IF(ISNUMBER(J158), (J158 - $B158) / $B158, "")</f>
        <v>1.1644832605531296E-2</v>
      </c>
      <c r="L158" s="18">
        <f>IF(ISNUMBER(J158), $B172 * K158, "")</f>
        <v>1164.4832605531296</v>
      </c>
      <c r="M158" s="31">
        <v>684</v>
      </c>
      <c r="N158" s="32">
        <f t="shared" ref="N158:N161" si="85">IF(ISNUMBER(M158), (M158 - $B158) / $B158, "")</f>
        <v>-4.3668122270742356E-3</v>
      </c>
      <c r="O158" s="18">
        <f>IF(ISNUMBER(M158), $B172 * N158, "")</f>
        <v>-436.68122270742356</v>
      </c>
      <c r="Q158" s="244"/>
      <c r="R158" s="244"/>
      <c r="S158" s="244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>
        <v>277</v>
      </c>
      <c r="H159" s="32">
        <f t="shared" si="83"/>
        <v>1.0948905109489052E-2</v>
      </c>
      <c r="I159" s="101">
        <f>IF(ISNUMBER(G159), $B172 * H159, "")</f>
        <v>1094.8905109489051</v>
      </c>
      <c r="J159" s="15">
        <v>277</v>
      </c>
      <c r="K159" s="32">
        <f t="shared" si="84"/>
        <v>1.0948905109489052E-2</v>
      </c>
      <c r="L159" s="18">
        <f>IF(ISNUMBER(J159), $B172 * K159, "")</f>
        <v>1094.8905109489051</v>
      </c>
      <c r="M159" s="31">
        <v>272</v>
      </c>
      <c r="N159" s="32">
        <f t="shared" si="85"/>
        <v>-7.2992700729927005E-3</v>
      </c>
      <c r="O159" s="18">
        <f>IF(ISNUMBER(M159), $B172 * N159, "")</f>
        <v>-729.92700729927003</v>
      </c>
      <c r="Q159" s="244"/>
      <c r="R159" s="244"/>
      <c r="S159" s="244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>
        <v>221</v>
      </c>
      <c r="H160" s="32">
        <f t="shared" si="83"/>
        <v>9.1324200913242004E-3</v>
      </c>
      <c r="I160" s="101">
        <f>IF(ISNUMBER(G160), $B172 * H160, "")</f>
        <v>913.24200913242009</v>
      </c>
      <c r="J160" s="15">
        <v>223</v>
      </c>
      <c r="K160" s="32">
        <f t="shared" si="84"/>
        <v>1.8264840182648401E-2</v>
      </c>
      <c r="L160" s="18">
        <f>IF(ISNUMBER(J160), $B172 * K160, "")</f>
        <v>1826.4840182648402</v>
      </c>
      <c r="M160" s="31">
        <v>220</v>
      </c>
      <c r="N160" s="32">
        <f t="shared" si="85"/>
        <v>4.5662100456621002E-3</v>
      </c>
      <c r="O160" s="18">
        <f>IF(ISNUMBER(M160), $B172 * N160, "")</f>
        <v>456.62100456621005</v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146</v>
      </c>
      <c r="H161" s="25">
        <f t="shared" si="83"/>
        <v>1.3888888888888888E-2</v>
      </c>
      <c r="I161" s="103">
        <f>IF(ISNUMBER(G161), $B172 * H161, "")</f>
        <v>1388.8888888888889</v>
      </c>
      <c r="J161" s="24">
        <v>147</v>
      </c>
      <c r="K161" s="25">
        <f t="shared" si="84"/>
        <v>2.0833333333333332E-2</v>
      </c>
      <c r="L161" s="104">
        <f>IF(ISNUMBER(J161), $B172 * K161, "")</f>
        <v>2083.333333333333</v>
      </c>
      <c r="M161" s="102">
        <v>143</v>
      </c>
      <c r="N161" s="25">
        <f t="shared" si="85"/>
        <v>-6.9444444444444441E-3</v>
      </c>
      <c r="O161" s="104">
        <f>IF(ISNUMBER(M161), $B172 * N161, "")</f>
        <v>-694.44444444444446</v>
      </c>
      <c r="Q161" s="245"/>
      <c r="R161" s="246"/>
      <c r="S161" s="247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>
        <v>289</v>
      </c>
      <c r="H162" s="14">
        <f>IF(ISNUMBER(G162), (G162 - $B162) / $B162, "")</f>
        <v>1.4035087719298246E-2</v>
      </c>
      <c r="I162" s="100">
        <f>IF(ISNUMBER(G162), $B172 * H162, "")</f>
        <v>1403.5087719298247</v>
      </c>
      <c r="J162" s="13">
        <v>290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>
        <v>288</v>
      </c>
      <c r="N162" s="14">
        <f>IF(ISNUMBER(M162), (M162 - $B162) / $B162, "")</f>
        <v>1.0526315789473684E-2</v>
      </c>
      <c r="O162" s="16">
        <f>IF(ISNUMBER(M162), $B172 * N162, "")</f>
        <v>1052.6315789473683</v>
      </c>
      <c r="Q162" s="248"/>
      <c r="R162" s="249"/>
      <c r="S162" s="250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>
        <v>641</v>
      </c>
      <c r="H163" s="32">
        <f t="shared" ref="H163:H166" si="87">IF(ISNUMBER(G163), (G163 - $B163) / $B163, "")</f>
        <v>6.2794348508634227E-3</v>
      </c>
      <c r="I163" s="101">
        <f>IF(ISNUMBER(G163), $B172 * H163, "")</f>
        <v>627.94348508634232</v>
      </c>
      <c r="J163" s="15">
        <v>642</v>
      </c>
      <c r="K163" s="32">
        <f t="shared" ref="K163:K166" si="88">IF(ISNUMBER(J163), (J163 - $B163) / $B163, "")</f>
        <v>7.8492935635792772E-3</v>
      </c>
      <c r="L163" s="18">
        <f>IF(ISNUMBER(J163), $B172 * K163, "")</f>
        <v>784.92935635792776</v>
      </c>
      <c r="M163" s="31">
        <v>616</v>
      </c>
      <c r="N163" s="32">
        <f t="shared" ref="N163:N166" si="89">IF(ISNUMBER(M163), (M163 - $B163) / $B163, "")</f>
        <v>-3.2967032967032968E-2</v>
      </c>
      <c r="O163" s="18">
        <f>IF(ISNUMBER(M163), $B172 * N163, "")</f>
        <v>-3296.7032967032969</v>
      </c>
      <c r="Q163" s="251"/>
      <c r="R163" s="252"/>
      <c r="S163" s="253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>
        <v>355</v>
      </c>
      <c r="H164" s="32">
        <f t="shared" si="87"/>
        <v>2.3054755043227664E-2</v>
      </c>
      <c r="I164" s="101">
        <f>IF(ISNUMBER(G164), $B172 * H164, "")</f>
        <v>2305.4755043227665</v>
      </c>
      <c r="J164" s="15">
        <v>358</v>
      </c>
      <c r="K164" s="32">
        <f t="shared" si="88"/>
        <v>3.1700288184438041E-2</v>
      </c>
      <c r="L164" s="18">
        <f>IF(ISNUMBER(J164), $B172 * K164, "")</f>
        <v>3170.0288184438041</v>
      </c>
      <c r="M164" s="31">
        <v>348</v>
      </c>
      <c r="N164" s="32">
        <f t="shared" si="89"/>
        <v>2.881844380403458E-3</v>
      </c>
      <c r="O164" s="18">
        <f>IF(ISNUMBER(M164), $B172 * N164, "")</f>
        <v>288.18443804034581</v>
      </c>
      <c r="Q164" s="244"/>
      <c r="R164" s="244"/>
      <c r="S164" s="244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>
        <v>700</v>
      </c>
      <c r="H165" s="32">
        <f t="shared" si="87"/>
        <v>1.7441860465116279E-2</v>
      </c>
      <c r="I165" s="101">
        <f>IF(ISNUMBER(G165), $B172 * H165, "")</f>
        <v>1744.1860465116279</v>
      </c>
      <c r="J165" s="15">
        <v>709</v>
      </c>
      <c r="K165" s="32">
        <f t="shared" si="88"/>
        <v>3.0523255813953487E-2</v>
      </c>
      <c r="L165" s="18">
        <f>IF(ISNUMBER(J165), $B172 * K165, "")</f>
        <v>3052.3255813953488</v>
      </c>
      <c r="M165" s="31">
        <v>694</v>
      </c>
      <c r="N165" s="32">
        <f t="shared" si="89"/>
        <v>8.7209302325581394E-3</v>
      </c>
      <c r="O165" s="18">
        <f>IF(ISNUMBER(M165), $B172 * N165, "")</f>
        <v>872.09302325581393</v>
      </c>
      <c r="Q165" s="254"/>
      <c r="R165" s="254"/>
      <c r="S165" s="254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>
        <v>945</v>
      </c>
      <c r="H166" s="21">
        <f t="shared" si="87"/>
        <v>2.3835319609967497E-2</v>
      </c>
      <c r="I166" s="105">
        <f>IF(ISNUMBER(G166), $B172 * H166, "")</f>
        <v>2383.5319609967496</v>
      </c>
      <c r="J166" s="20">
        <v>949</v>
      </c>
      <c r="K166" s="21">
        <f t="shared" si="88"/>
        <v>2.8169014084507043E-2</v>
      </c>
      <c r="L166" s="22">
        <f>IF(ISNUMBER(J166), $B172 * K166, "")</f>
        <v>2816.9014084507044</v>
      </c>
      <c r="M166" s="30">
        <v>920</v>
      </c>
      <c r="N166" s="21">
        <f t="shared" si="89"/>
        <v>-3.2502708559046588E-3</v>
      </c>
      <c r="O166" s="22">
        <f>IF(ISNUMBER(M166), $B172 * N166, "")</f>
        <v>-325.0270855904659</v>
      </c>
      <c r="Q166" s="254"/>
      <c r="R166" s="254"/>
      <c r="S166" s="254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>
        <v>421</v>
      </c>
      <c r="H167" s="107">
        <f>IF(ISNUMBER(G167), (G167 - $B167) / $B167, "")</f>
        <v>2.3809523809523812E-3</v>
      </c>
      <c r="I167" s="110">
        <f>IF(ISNUMBER(G167), $B172 * H167, "")</f>
        <v>238.09523809523813</v>
      </c>
      <c r="J167" s="106">
        <v>422</v>
      </c>
      <c r="K167" s="107">
        <f>IF(ISNUMBER(J167), (J167 - $B167) / $B167, "")</f>
        <v>4.7619047619047623E-3</v>
      </c>
      <c r="L167" s="108">
        <f>IF(ISNUMBER(J167), $B172 * K167, "")</f>
        <v>476.19047619047626</v>
      </c>
      <c r="M167" s="109">
        <v>420</v>
      </c>
      <c r="N167" s="107">
        <f>IF(ISNUMBER(M167), (M167 - $B167) / $B167, "")</f>
        <v>0</v>
      </c>
      <c r="O167" s="108">
        <f>IF(ISNUMBER(M167), $B172 * N167, "")</f>
        <v>0</v>
      </c>
      <c r="Q167" s="244"/>
      <c r="R167" s="244"/>
      <c r="S167" s="244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>
        <v>218</v>
      </c>
      <c r="H168" s="32">
        <f t="shared" ref="H168:H171" si="91">IF(ISNUMBER(G168), (G168 - $B168) / $B168, "")</f>
        <v>2.3474178403755867E-2</v>
      </c>
      <c r="I168" s="101">
        <f>IF(ISNUMBER(G168), $B172 * H168, "")</f>
        <v>2347.4178403755868</v>
      </c>
      <c r="J168" s="15">
        <v>219</v>
      </c>
      <c r="K168" s="32">
        <f t="shared" ref="K168:K171" si="92">IF(ISNUMBER(J168), (J168 - $B168) / $B168, "")</f>
        <v>2.8169014084507043E-2</v>
      </c>
      <c r="L168" s="18">
        <f>IF(ISNUMBER(J168), $B172 * K168, "")</f>
        <v>2816.9014084507044</v>
      </c>
      <c r="M168" s="31">
        <v>216</v>
      </c>
      <c r="N168" s="32">
        <f t="shared" ref="N168:N171" si="93">IF(ISNUMBER(M168), (M168 - $B168) / $B168, "")</f>
        <v>1.4084507042253521E-2</v>
      </c>
      <c r="O168" s="18">
        <f>IF(ISNUMBER(M168), $B172 * N168, "")</f>
        <v>1408.4507042253522</v>
      </c>
      <c r="Q168" s="244"/>
      <c r="R168" s="244"/>
      <c r="S168" s="244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>
        <v>828</v>
      </c>
      <c r="H169" s="32">
        <f t="shared" si="91"/>
        <v>-1.2062726176115801E-3</v>
      </c>
      <c r="I169" s="101">
        <f>IF(ISNUMBER(G169), $B172 * H169, "")</f>
        <v>-120.62726176115801</v>
      </c>
      <c r="J169" s="15">
        <v>831</v>
      </c>
      <c r="K169" s="32">
        <f t="shared" si="92"/>
        <v>2.4125452352231603E-3</v>
      </c>
      <c r="L169" s="18">
        <f>IF(ISNUMBER(J169), $B172 * K169, "")</f>
        <v>241.25452352231602</v>
      </c>
      <c r="M169" s="31">
        <v>811</v>
      </c>
      <c r="N169" s="32">
        <f t="shared" si="93"/>
        <v>-2.1712907117008445E-2</v>
      </c>
      <c r="O169" s="18">
        <f>IF(ISNUMBER(M169), $B172 * N169, "")</f>
        <v>-2171.2907117008444</v>
      </c>
      <c r="Q169" s="244"/>
      <c r="R169" s="244"/>
      <c r="S169" s="244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>
        <v>340</v>
      </c>
      <c r="H170" s="32">
        <f t="shared" si="91"/>
        <v>-2.9325513196480938E-3</v>
      </c>
      <c r="I170" s="101">
        <f>IF(ISNUMBER(G170), $B172 * H170, "")</f>
        <v>-293.25513196480938</v>
      </c>
      <c r="J170" s="15">
        <v>341</v>
      </c>
      <c r="K170" s="32">
        <f t="shared" si="92"/>
        <v>0</v>
      </c>
      <c r="L170" s="18">
        <f>IF(ISNUMBER(J170), $B172 * K170, "")</f>
        <v>0</v>
      </c>
      <c r="M170" s="31">
        <v>337</v>
      </c>
      <c r="N170" s="32">
        <f t="shared" si="93"/>
        <v>-1.1730205278592375E-2</v>
      </c>
      <c r="O170" s="18">
        <f>IF(ISNUMBER(M170), $B172 * N170, "")</f>
        <v>-1173.0205278592375</v>
      </c>
      <c r="Q170" s="233"/>
      <c r="R170" s="234"/>
      <c r="S170" s="235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>
        <v>586</v>
      </c>
      <c r="H171" s="25">
        <f t="shared" si="91"/>
        <v>0.15354330708661418</v>
      </c>
      <c r="I171" s="103">
        <f>IF(ISNUMBER(G171), $B172 * H171, "")</f>
        <v>15354.330708661419</v>
      </c>
      <c r="J171" s="24">
        <v>575</v>
      </c>
      <c r="K171" s="25">
        <f t="shared" si="92"/>
        <v>0.13188976377952755</v>
      </c>
      <c r="L171" s="104">
        <f>IF(ISNUMBER(J171), $B172 * K171, "")</f>
        <v>13188.976377952755</v>
      </c>
      <c r="M171" s="102">
        <v>541</v>
      </c>
      <c r="N171" s="25">
        <f t="shared" si="93"/>
        <v>6.4960629921259838E-2</v>
      </c>
      <c r="O171" s="104">
        <f>IF(ISNUMBER(M171), $B172 * N171, "")</f>
        <v>6496.0629921259842</v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2.7301388744042622E-2</v>
      </c>
      <c r="I172" s="28">
        <f>SUM(I152:I171)</f>
        <v>54602.777488085238</v>
      </c>
      <c r="J172" s="26" t="s">
        <v>272</v>
      </c>
      <c r="K172" s="27">
        <f>IF(COUNT(K152:K171), SUM(K152:K171) / COUNT(K152:K171), 0)</f>
        <v>2.8311386789181481E-2</v>
      </c>
      <c r="L172" s="28">
        <f>SUM(L152:L171)</f>
        <v>56622.773578362961</v>
      </c>
      <c r="M172" s="26" t="s">
        <v>272</v>
      </c>
      <c r="N172" s="27">
        <f>IF(COUNT(N152:N171), SUM(N152:N171) / COUNT(N152:N171), 0)</f>
        <v>4.2252417826841721E-3</v>
      </c>
      <c r="O172" s="28">
        <f>SUM(O152:O171)</f>
        <v>8450.4835653683422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25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2021-07-18(일) 오전 00:00</v>
      </c>
      <c r="C177" s="296"/>
      <c r="D177" s="268" t="str">
        <f>TEXT($G$1, "[$-ko-KR]yyyy-mm-dd(ddd) ") &amp; "오후 14:00"</f>
        <v>2021-07-18(일) 오후 14:00</v>
      </c>
      <c r="E177" s="269"/>
      <c r="F177" s="270"/>
      <c r="G177" s="268" t="str">
        <f>TEXT($G$1, "[$-ko-KR]yyyy-mm-dd(ddd) ") &amp; "오후 19:00"</f>
        <v>2021-07-18(일) 오후 19:00</v>
      </c>
      <c r="H177" s="269"/>
      <c r="I177" s="270"/>
      <c r="J177" s="268" t="str">
        <f>TEXT($G$1, "[$-ko-KR]yyyy-mm-dd(ddd) ") &amp; "오후 21:00"</f>
        <v>2021-07-18(일) 오후 21:00</v>
      </c>
      <c r="K177" s="269"/>
      <c r="L177" s="270"/>
      <c r="M177" s="268" t="str">
        <f>TEXT($G$1+1, "[$-ko-KR]yyyy-mm-dd(ddd) ") &amp; "오전 00:00"</f>
        <v>2021-07-19(월)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>
        <v>8.61</v>
      </c>
      <c r="H179" s="14">
        <f>IF(ISNUMBER(G179), (G179 - $B179) / $B179, "")</f>
        <v>1.0563380281690125E-2</v>
      </c>
      <c r="I179" s="100">
        <f>IF(ISNUMBER(G179), $B199 * H179, "")</f>
        <v>1056.3380281690124</v>
      </c>
      <c r="J179" s="13">
        <v>8.64</v>
      </c>
      <c r="K179" s="14">
        <f>IF(ISNUMBER(J179), (J179 - $B179) / $B179, "")</f>
        <v>1.4084507042253639E-2</v>
      </c>
      <c r="L179" s="16">
        <f>IF(ISNUMBER(J179), $B199 * K179, "")</f>
        <v>1408.450704225364</v>
      </c>
      <c r="M179" s="29">
        <v>8.77</v>
      </c>
      <c r="N179" s="14">
        <f>IF(ISNUMBER(M179), (M179 - $B179) / $B179, "")</f>
        <v>2.9342723004694836E-2</v>
      </c>
      <c r="O179" s="16">
        <f>IF(ISNUMBER(M179), $B199 * N179, "")</f>
        <v>2934.2723004694835</v>
      </c>
      <c r="Q179" s="254"/>
      <c r="R179" s="254"/>
      <c r="S179" s="254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>
        <v>641</v>
      </c>
      <c r="H180" s="32">
        <f t="shared" ref="H180:H183" si="95">IF(ISNUMBER(G180), (G180 - $B180) / $B180, "")</f>
        <v>6.2794348508634227E-3</v>
      </c>
      <c r="I180" s="101">
        <f>IF(ISNUMBER(G180), $B199 * H180, "")</f>
        <v>627.94348508634232</v>
      </c>
      <c r="J180" s="15">
        <v>642</v>
      </c>
      <c r="K180" s="32">
        <f t="shared" ref="K180:K183" si="96">IF(ISNUMBER(J180), (J180 - $B180) / $B180, "")</f>
        <v>7.8492935635792772E-3</v>
      </c>
      <c r="L180" s="18">
        <f>IF(ISNUMBER(J180), $B199 * K180, "")</f>
        <v>784.92935635792776</v>
      </c>
      <c r="M180" s="31">
        <v>616</v>
      </c>
      <c r="N180" s="32">
        <f t="shared" ref="N180:N183" si="97">IF(ISNUMBER(M180), (M180 - $B180) / $B180, "")</f>
        <v>-3.2967032967032968E-2</v>
      </c>
      <c r="O180" s="18">
        <f>IF(ISNUMBER(M180), $B199 * N180, "")</f>
        <v>-3296.7032967032969</v>
      </c>
      <c r="Q180" s="254"/>
      <c r="R180" s="254"/>
      <c r="S180" s="254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>
        <v>355</v>
      </c>
      <c r="H181" s="32">
        <f t="shared" si="95"/>
        <v>2.3054755043227664E-2</v>
      </c>
      <c r="I181" s="101">
        <f>IF(ISNUMBER(G181), $B199 * H181, "")</f>
        <v>2305.4755043227665</v>
      </c>
      <c r="J181" s="15">
        <v>358</v>
      </c>
      <c r="K181" s="32">
        <f t="shared" si="96"/>
        <v>3.1700288184438041E-2</v>
      </c>
      <c r="L181" s="18">
        <f>IF(ISNUMBER(J181), $B199 * K181, "")</f>
        <v>3170.0288184438041</v>
      </c>
      <c r="M181" s="31">
        <v>348</v>
      </c>
      <c r="N181" s="32">
        <f t="shared" si="97"/>
        <v>2.881844380403458E-3</v>
      </c>
      <c r="O181" s="18">
        <f>IF(ISNUMBER(M181), $B199 * N181, "")</f>
        <v>288.18443804034581</v>
      </c>
      <c r="Q181" s="244"/>
      <c r="R181" s="244"/>
      <c r="S181" s="244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>
        <v>700</v>
      </c>
      <c r="H182" s="32">
        <f t="shared" si="95"/>
        <v>1.7441860465116279E-2</v>
      </c>
      <c r="I182" s="101">
        <f>IF(ISNUMBER(G182), $B199 * H182, "")</f>
        <v>1744.1860465116279</v>
      </c>
      <c r="J182" s="15">
        <v>709</v>
      </c>
      <c r="K182" s="32">
        <f t="shared" si="96"/>
        <v>3.0523255813953487E-2</v>
      </c>
      <c r="L182" s="18">
        <f>IF(ISNUMBER(J182), $B199 * K182, "")</f>
        <v>3052.3255813953488</v>
      </c>
      <c r="M182" s="31">
        <v>694</v>
      </c>
      <c r="N182" s="32">
        <f t="shared" si="97"/>
        <v>8.7209302325581394E-3</v>
      </c>
      <c r="O182" s="18">
        <f>IF(ISNUMBER(M182), $B199 * N182, "")</f>
        <v>872.09302325581393</v>
      </c>
      <c r="Q182" s="244"/>
      <c r="R182" s="244"/>
      <c r="S182" s="244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>
        <v>945</v>
      </c>
      <c r="H183" s="21">
        <f t="shared" si="95"/>
        <v>2.3835319609967497E-2</v>
      </c>
      <c r="I183" s="105">
        <f>IF(ISNUMBER(G183), $B199 * H183, "")</f>
        <v>2383.5319609967496</v>
      </c>
      <c r="J183" s="20">
        <v>949</v>
      </c>
      <c r="K183" s="21">
        <f t="shared" si="96"/>
        <v>2.8169014084507043E-2</v>
      </c>
      <c r="L183" s="22">
        <f>IF(ISNUMBER(J183), $B199 * K183, "")</f>
        <v>2816.9014084507044</v>
      </c>
      <c r="M183" s="30">
        <v>920</v>
      </c>
      <c r="N183" s="21">
        <f t="shared" si="97"/>
        <v>-3.2502708559046588E-3</v>
      </c>
      <c r="O183" s="22">
        <f>IF(ISNUMBER(M183), $B199 * N183, "")</f>
        <v>-325.0270855904659</v>
      </c>
      <c r="Q183" s="244"/>
      <c r="R183" s="244"/>
      <c r="S183" s="244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>
        <v>421</v>
      </c>
      <c r="H184" s="107">
        <f>IF(ISNUMBER(G184), (G184 - $B184) / $B184, "")</f>
        <v>2.3809523809523812E-3</v>
      </c>
      <c r="I184" s="110">
        <f>IF(ISNUMBER(G184), $B199 * H184, "")</f>
        <v>238.09523809523813</v>
      </c>
      <c r="J184" s="106">
        <v>422</v>
      </c>
      <c r="K184" s="107">
        <f>IF(ISNUMBER(J184), (J184 - $B184) / $B184, "")</f>
        <v>4.7619047619047623E-3</v>
      </c>
      <c r="L184" s="108">
        <f>IF(ISNUMBER(J184), $B199 * K184, "")</f>
        <v>476.19047619047626</v>
      </c>
      <c r="M184" s="109">
        <v>420</v>
      </c>
      <c r="N184" s="107">
        <f>IF(ISNUMBER(M184), (M184 - $B184) / $B184, "")</f>
        <v>0</v>
      </c>
      <c r="O184" s="108">
        <f>IF(ISNUMBER(M184), $B199 * N184, "")</f>
        <v>0</v>
      </c>
      <c r="Q184" s="244"/>
      <c r="R184" s="244"/>
      <c r="S184" s="244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>
        <v>15740</v>
      </c>
      <c r="H185" s="32">
        <f t="shared" ref="H185:H188" si="99">IF(ISNUMBER(G185), (G185 - $B185) / $B185, "")</f>
        <v>2.4072869225764477E-2</v>
      </c>
      <c r="I185" s="101">
        <f>IF(ISNUMBER(G185), $B199 * H185, "")</f>
        <v>2407.2869225764475</v>
      </c>
      <c r="J185" s="15">
        <v>15650</v>
      </c>
      <c r="K185" s="32">
        <f t="shared" ref="K185:K188" si="100">IF(ISNUMBER(J185), (J185 - $B185) / $B185, "")</f>
        <v>1.8217306441119064E-2</v>
      </c>
      <c r="L185" s="18">
        <f>IF(ISNUMBER(J185), $B199 * K185, "")</f>
        <v>1821.7306441119065</v>
      </c>
      <c r="M185" s="31">
        <v>15370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44"/>
      <c r="R185" s="244"/>
      <c r="S185" s="244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>
        <v>218</v>
      </c>
      <c r="H186" s="32">
        <f t="shared" si="99"/>
        <v>2.3474178403755867E-2</v>
      </c>
      <c r="I186" s="101">
        <f>IF(ISNUMBER(G186), $B199 * H186, "")</f>
        <v>2347.4178403755868</v>
      </c>
      <c r="J186" s="15">
        <v>219</v>
      </c>
      <c r="K186" s="32">
        <f t="shared" si="100"/>
        <v>2.8169014084507043E-2</v>
      </c>
      <c r="L186" s="18">
        <f>IF(ISNUMBER(J186), $B199 * K186, "")</f>
        <v>2816.9014084507044</v>
      </c>
      <c r="M186" s="31">
        <v>216</v>
      </c>
      <c r="N186" s="32">
        <f t="shared" si="101"/>
        <v>1.4084507042253521E-2</v>
      </c>
      <c r="O186" s="18">
        <f>IF(ISNUMBER(M186), $B199 * N186, "")</f>
        <v>1408.4507042253522</v>
      </c>
      <c r="Q186" s="244"/>
      <c r="R186" s="244"/>
      <c r="S186" s="244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>
        <v>21850</v>
      </c>
      <c r="H187" s="32">
        <f t="shared" si="99"/>
        <v>-7.8836424957841489E-2</v>
      </c>
      <c r="I187" s="101">
        <f>IF(ISNUMBER(G187), $B199 * H187, "")</f>
        <v>-7883.6424957841491</v>
      </c>
      <c r="J187" s="15">
        <v>21730</v>
      </c>
      <c r="K187" s="32">
        <f t="shared" si="100"/>
        <v>-8.3895446880269814E-2</v>
      </c>
      <c r="L187" s="18">
        <f>IF(ISNUMBER(J187), $B199 * K187, "")</f>
        <v>-8389.544688026981</v>
      </c>
      <c r="M187" s="31">
        <v>20840</v>
      </c>
      <c r="N187" s="32">
        <f t="shared" si="101"/>
        <v>-0.12141652613827993</v>
      </c>
      <c r="O187" s="18">
        <f>IF(ISNUMBER(M187), $B199 * N187, "")</f>
        <v>-12141.652613827993</v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>
        <v>7235</v>
      </c>
      <c r="H188" s="25">
        <f t="shared" si="99"/>
        <v>2.4787535410764873E-2</v>
      </c>
      <c r="I188" s="103">
        <f>IF(ISNUMBER(G188), $B199 * H188, "")</f>
        <v>2478.7535410764872</v>
      </c>
      <c r="J188" s="24">
        <v>7305</v>
      </c>
      <c r="K188" s="25">
        <f t="shared" si="100"/>
        <v>3.4702549575070823E-2</v>
      </c>
      <c r="L188" s="104">
        <f>IF(ISNUMBER(J188), $B199 * K188, "")</f>
        <v>3470.2549575070825</v>
      </c>
      <c r="M188" s="102">
        <v>7110</v>
      </c>
      <c r="N188" s="25">
        <f t="shared" si="101"/>
        <v>7.0821529745042494E-3</v>
      </c>
      <c r="O188" s="104">
        <f>IF(ISNUMBER(M188), $B199 * N188, "")</f>
        <v>708.21529745042494</v>
      </c>
      <c r="Q188" s="245"/>
      <c r="R188" s="246"/>
      <c r="S188" s="247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>
        <v>3480</v>
      </c>
      <c r="H189" s="14">
        <f>IF(ISNUMBER(G189), (G189 - $B189) / $B189, "")</f>
        <v>3.5714285714285712E-2</v>
      </c>
      <c r="I189" s="100">
        <f>IF(ISNUMBER(G189), $B199 * H189, "")</f>
        <v>3571.4285714285711</v>
      </c>
      <c r="J189" s="13">
        <v>3510</v>
      </c>
      <c r="K189" s="14">
        <f>IF(ISNUMBER(J189), (J189 - $B189) / $B189, "")</f>
        <v>4.4642857142857144E-2</v>
      </c>
      <c r="L189" s="16">
        <f>IF(ISNUMBER(J189), $B199 * K189, "")</f>
        <v>4464.2857142857147</v>
      </c>
      <c r="M189" s="29">
        <v>3465</v>
      </c>
      <c r="N189" s="14">
        <f>IF(ISNUMBER(M189), (M189 - $B189) / $B189, "")</f>
        <v>3.125E-2</v>
      </c>
      <c r="O189" s="16">
        <f>IF(ISNUMBER(M189), $B199 * N189, "")</f>
        <v>3125</v>
      </c>
      <c r="Q189" s="248"/>
      <c r="R189" s="249"/>
      <c r="S189" s="250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>
        <v>2800</v>
      </c>
      <c r="H190" s="32">
        <f t="shared" ref="H190:H193" si="103">IF(ISNUMBER(G190), (G190 - $B190) / $B190, "")</f>
        <v>3.3210332103321034E-2</v>
      </c>
      <c r="I190" s="101">
        <f>IF(ISNUMBER(G190), $B199 * H190, "")</f>
        <v>3321.0332103321034</v>
      </c>
      <c r="J190" s="15">
        <v>2810</v>
      </c>
      <c r="K190" s="32">
        <f t="shared" ref="K190:K193" si="104">IF(ISNUMBER(J190), (J190 - $B190) / $B190, "")</f>
        <v>3.6900369003690037E-2</v>
      </c>
      <c r="L190" s="18">
        <f>IF(ISNUMBER(J190), $B199 * K190, "")</f>
        <v>3690.0369003690039</v>
      </c>
      <c r="M190" s="31">
        <v>2715</v>
      </c>
      <c r="N190" s="32">
        <f t="shared" ref="N190:N193" si="105">IF(ISNUMBER(M190), (M190 - $B190) / $B190, "")</f>
        <v>1.8450184501845018E-3</v>
      </c>
      <c r="O190" s="18">
        <f>IF(ISNUMBER(M190), $B199 * N190, "")</f>
        <v>184.50184501845018</v>
      </c>
      <c r="Q190" s="251"/>
      <c r="R190" s="252"/>
      <c r="S190" s="253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>
        <v>828</v>
      </c>
      <c r="H191" s="32">
        <f t="shared" si="103"/>
        <v>-1.2062726176115801E-3</v>
      </c>
      <c r="I191" s="101">
        <f>IF(ISNUMBER(G191), $B199 * H191, "")</f>
        <v>-120.62726176115801</v>
      </c>
      <c r="J191" s="15">
        <v>831</v>
      </c>
      <c r="K191" s="32">
        <f t="shared" si="104"/>
        <v>2.4125452352231603E-3</v>
      </c>
      <c r="L191" s="18">
        <f>IF(ISNUMBER(J191), $B199 * K191, "")</f>
        <v>241.25452352231602</v>
      </c>
      <c r="M191" s="31">
        <v>811</v>
      </c>
      <c r="N191" s="32">
        <f t="shared" si="105"/>
        <v>-2.1712907117008445E-2</v>
      </c>
      <c r="O191" s="18">
        <f>IF(ISNUMBER(M191), $B199 * N191, "")</f>
        <v>-2171.2907117008444</v>
      </c>
      <c r="Q191" s="244"/>
      <c r="R191" s="244"/>
      <c r="S191" s="244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>
        <v>1245</v>
      </c>
      <c r="H192" s="32">
        <f t="shared" si="103"/>
        <v>4.1841004184100417E-2</v>
      </c>
      <c r="I192" s="101">
        <f>IF(ISNUMBER(G192), $B199 * H192, "")</f>
        <v>4184.100418410042</v>
      </c>
      <c r="J192" s="15">
        <v>1250</v>
      </c>
      <c r="K192" s="32">
        <f t="shared" si="104"/>
        <v>4.6025104602510462E-2</v>
      </c>
      <c r="L192" s="18">
        <f>IF(ISNUMBER(J192), $B199 * K192, "")</f>
        <v>4602.5104602510464</v>
      </c>
      <c r="M192" s="31">
        <v>1165</v>
      </c>
      <c r="N192" s="32">
        <f t="shared" si="105"/>
        <v>-2.5104602510460251E-2</v>
      </c>
      <c r="O192" s="18">
        <f>IF(ISNUMBER(M192), $B199 * N192, "")</f>
        <v>-2510.460251046025</v>
      </c>
      <c r="Q192" s="254"/>
      <c r="R192" s="254"/>
      <c r="S192" s="254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>
        <v>3210</v>
      </c>
      <c r="H193" s="21">
        <f t="shared" si="103"/>
        <v>2.5559105431309903E-2</v>
      </c>
      <c r="I193" s="105">
        <f>IF(ISNUMBER(G193), $B199 * H193, "")</f>
        <v>2555.9105431309904</v>
      </c>
      <c r="J193" s="20">
        <v>3205</v>
      </c>
      <c r="K193" s="21">
        <f t="shared" si="104"/>
        <v>2.3961661341853034E-2</v>
      </c>
      <c r="L193" s="22">
        <f>IF(ISNUMBER(J193), $B199 * K193, "")</f>
        <v>2396.1661341853032</v>
      </c>
      <c r="M193" s="30">
        <v>3125</v>
      </c>
      <c r="N193" s="21">
        <f t="shared" si="105"/>
        <v>-1.5974440894568689E-3</v>
      </c>
      <c r="O193" s="22">
        <f>IF(ISNUMBER(M193), $B199 * N193, "")</f>
        <v>-159.7444089456869</v>
      </c>
      <c r="Q193" s="254"/>
      <c r="R193" s="254"/>
      <c r="S193" s="254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>
        <v>340</v>
      </c>
      <c r="H194" s="107">
        <f>IF(ISNUMBER(G194), (G194 - $B194) / $B194, "")</f>
        <v>-2.9325513196480938E-3</v>
      </c>
      <c r="I194" s="110">
        <f>IF(ISNUMBER(G194), $B199 * H194, "")</f>
        <v>-293.25513196480938</v>
      </c>
      <c r="J194" s="106">
        <v>341</v>
      </c>
      <c r="K194" s="107">
        <f>IF(ISNUMBER(J194), (J194 - $B194) / $B194, "")</f>
        <v>0</v>
      </c>
      <c r="L194" s="108">
        <f>IF(ISNUMBER(J194), $B199 * K194, "")</f>
        <v>0</v>
      </c>
      <c r="M194" s="109">
        <v>337</v>
      </c>
      <c r="N194" s="107">
        <f>IF(ISNUMBER(M194), (M194 - $B194) / $B194, "")</f>
        <v>-1.1730205278592375E-2</v>
      </c>
      <c r="O194" s="108">
        <f>IF(ISNUMBER(M194), $B199 * N194, "")</f>
        <v>-1173.0205278592375</v>
      </c>
      <c r="Q194" s="244"/>
      <c r="R194" s="244"/>
      <c r="S194" s="244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>
        <v>18010</v>
      </c>
      <c r="H195" s="32">
        <f t="shared" ref="H195:H198" si="107">IF(ISNUMBER(G195), (G195 - $B195) / $B195, "")</f>
        <v>3.9018952062430325E-3</v>
      </c>
      <c r="I195" s="101">
        <f>IF(ISNUMBER(G195), $B199 * H195, "")</f>
        <v>390.18952062430327</v>
      </c>
      <c r="J195" s="15">
        <v>17920</v>
      </c>
      <c r="K195" s="32">
        <f t="shared" ref="K195:K198" si="108">IF(ISNUMBER(J195), (J195 - $B195) / $B195, "")</f>
        <v>-1.1148272017837235E-3</v>
      </c>
      <c r="L195" s="18">
        <f>IF(ISNUMBER(J195), $B199 * K195, "")</f>
        <v>-111.48272017837235</v>
      </c>
      <c r="M195" s="31">
        <v>17100</v>
      </c>
      <c r="N195" s="32">
        <f t="shared" ref="N195:N198" si="109">IF(ISNUMBER(M195), (M195 - $B195) / $B195, "")</f>
        <v>-4.6822742474916385E-2</v>
      </c>
      <c r="O195" s="18">
        <f>IF(ISNUMBER(M195), $B199 * N195, "")</f>
        <v>-4682.2742474916386</v>
      </c>
      <c r="Q195" s="244"/>
      <c r="R195" s="244"/>
      <c r="S195" s="244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>
        <v>586</v>
      </c>
      <c r="H196" s="32">
        <f t="shared" si="107"/>
        <v>0.15354330708661418</v>
      </c>
      <c r="I196" s="101">
        <f>IF(ISNUMBER(G196), $B199 * H196, "")</f>
        <v>15354.330708661419</v>
      </c>
      <c r="J196" s="15">
        <v>575</v>
      </c>
      <c r="K196" s="32">
        <f t="shared" si="108"/>
        <v>0.13188976377952755</v>
      </c>
      <c r="L196" s="18">
        <f>IF(ISNUMBER(J196), $B199 * K196, "")</f>
        <v>13188.976377952755</v>
      </c>
      <c r="M196" s="31">
        <v>541</v>
      </c>
      <c r="N196" s="32">
        <f t="shared" si="109"/>
        <v>6.4960629921259838E-2</v>
      </c>
      <c r="O196" s="18">
        <f>IF(ISNUMBER(M196), $B199 * N196, "")</f>
        <v>6496.0629921259842</v>
      </c>
      <c r="Q196" s="244"/>
      <c r="R196" s="244"/>
      <c r="S196" s="244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>
        <v>23200</v>
      </c>
      <c r="H197" s="32">
        <f t="shared" si="107"/>
        <v>8.4112149532710276E-2</v>
      </c>
      <c r="I197" s="101">
        <f>IF(ISNUMBER(G197), $B199 * H197, "")</f>
        <v>8411.2149532710282</v>
      </c>
      <c r="J197" s="15">
        <v>22380</v>
      </c>
      <c r="K197" s="32">
        <f t="shared" si="108"/>
        <v>4.5794392523364487E-2</v>
      </c>
      <c r="L197" s="18">
        <f>IF(ISNUMBER(J197), $B199 * K197, "")</f>
        <v>4579.4392523364486</v>
      </c>
      <c r="M197" s="31">
        <v>21270</v>
      </c>
      <c r="N197" s="32">
        <f t="shared" si="109"/>
        <v>-6.0747663551401869E-3</v>
      </c>
      <c r="O197" s="18">
        <f>IF(ISNUMBER(M197), $B199 * N197, "")</f>
        <v>-607.47663551401865</v>
      </c>
      <c r="Q197" s="233"/>
      <c r="R197" s="234"/>
      <c r="S197" s="235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>
        <v>1190</v>
      </c>
      <c r="H198" s="25">
        <f t="shared" si="107"/>
        <v>3.0303030303030304E-2</v>
      </c>
      <c r="I198" s="103">
        <f>IF(ISNUMBER(G198), $B199 * H198, "")</f>
        <v>3030.3030303030305</v>
      </c>
      <c r="J198" s="24">
        <v>1185</v>
      </c>
      <c r="K198" s="25">
        <f t="shared" si="108"/>
        <v>2.5974025974025976E-2</v>
      </c>
      <c r="L198" s="104">
        <f>IF(ISNUMBER(J198), $B199 * K198, "")</f>
        <v>2597.4025974025976</v>
      </c>
      <c r="M198" s="102">
        <v>1130</v>
      </c>
      <c r="N198" s="25">
        <f t="shared" si="109"/>
        <v>-2.1645021645021644E-2</v>
      </c>
      <c r="O198" s="104">
        <f>IF(ISNUMBER(M198), $B199 * N198, "")</f>
        <v>-2164.5021645021643</v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2.4055007316930815E-2</v>
      </c>
      <c r="I199" s="28">
        <f>SUM(I179:I198)</f>
        <v>48110.01463386164</v>
      </c>
      <c r="J199" s="26" t="s">
        <v>272</v>
      </c>
      <c r="K199" s="27">
        <f>IF(COUNT(K179:K198), SUM(K179:K198) / COUNT(K179:K198), 0)</f>
        <v>2.3538378953616573E-2</v>
      </c>
      <c r="L199" s="28">
        <f>SUM(L179:L198)</f>
        <v>47076.757907233157</v>
      </c>
      <c r="M199" s="26" t="s">
        <v>272</v>
      </c>
      <c r="N199" s="27">
        <f>IF(COUNT(N179:N198), SUM(N179:N198) / COUNT(N179:N198), 0)</f>
        <v>-6.6076856712977581E-3</v>
      </c>
      <c r="O199" s="28">
        <f>SUM(O179:O198)</f>
        <v>-13215.371342595516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2B07-9479-49B1-BAD9-38823FE53F75}">
  <sheetPr codeName="Sheet25"/>
  <dimension ref="A1:S199"/>
  <sheetViews>
    <sheetView tabSelected="1"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44396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7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321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8" t="s">
        <v>7</v>
      </c>
      <c r="B3" s="280" t="s">
        <v>329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-82,326 KRW (-4.12%)</v>
      </c>
      <c r="H3" s="277"/>
      <c r="I3" s="278"/>
      <c r="J3" s="4" t="s">
        <v>7</v>
      </c>
      <c r="K3" s="280" t="s">
        <v>322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323</v>
      </c>
      <c r="L4" s="281"/>
      <c r="M4" s="281"/>
      <c r="N4" s="281"/>
      <c r="O4" s="28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0" t="s">
        <v>320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3,192 KRW (0.16%)</v>
      </c>
      <c r="H5" s="277"/>
      <c r="I5" s="278"/>
      <c r="J5" s="4" t="s">
        <v>15</v>
      </c>
      <c r="K5" s="280" t="s">
        <v>324</v>
      </c>
      <c r="L5" s="281"/>
      <c r="M5" s="281"/>
      <c r="N5" s="281"/>
      <c r="O5" s="282"/>
    </row>
    <row r="6" spans="1:19">
      <c r="A6" s="118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325</v>
      </c>
      <c r="L6" s="281"/>
      <c r="M6" s="281"/>
      <c r="N6" s="281"/>
      <c r="O6" s="282"/>
    </row>
    <row r="7" spans="1:19" ht="17.25" thickBot="1">
      <c r="A7" s="118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-57,291 KRW (-2.86%)</v>
      </c>
      <c r="H7" s="277"/>
      <c r="I7" s="278"/>
      <c r="J7" s="4" t="s">
        <v>21</v>
      </c>
      <c r="K7" s="280" t="s">
        <v>326</v>
      </c>
      <c r="L7" s="281"/>
      <c r="M7" s="281"/>
      <c r="N7" s="281"/>
      <c r="O7" s="282"/>
    </row>
    <row r="8" spans="1:19" ht="17.25" thickBot="1">
      <c r="A8" s="118" t="s">
        <v>24</v>
      </c>
      <c r="B8" s="280"/>
      <c r="C8" s="281"/>
      <c r="D8" s="281"/>
      <c r="E8" s="281"/>
      <c r="F8" s="282"/>
      <c r="G8" s="283" t="s">
        <v>256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8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-89,790 KRW (-4.49%)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8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327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9" t="s">
        <v>32</v>
      </c>
      <c r="B11" s="273" t="s">
        <v>328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 t="s">
        <v>319</v>
      </c>
      <c r="L11" s="274"/>
      <c r="M11" s="274"/>
      <c r="N11" s="274"/>
      <c r="O11" s="275"/>
      <c r="Q11" s="65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29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37000000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-1.7603483499999999E-2</v>
      </c>
      <c r="N14" s="262"/>
      <c r="O14" s="263"/>
      <c r="Q14" s="254"/>
      <c r="R14" s="254"/>
      <c r="S14" s="254"/>
    </row>
    <row r="15" spans="1:19" ht="17.25" customHeight="1" thickBot="1">
      <c r="A15" s="292" t="s">
        <v>39</v>
      </c>
      <c r="B15" s="293" t="str">
        <f>TEXT($G$1, "[$-ko-KR]yyyy-mm-dd(ddd) ") &amp; "오전 00:00"</f>
        <v>2021-07-19(월) 오전 00:00</v>
      </c>
      <c r="C15" s="294"/>
      <c r="D15" s="268" t="str">
        <f>TEXT($G$1, "[$-ko-KR]yyyy-mm-dd(ddd) ") &amp; "오후 14:00"</f>
        <v>2021-07-19(월) 오후 14:00</v>
      </c>
      <c r="E15" s="269"/>
      <c r="F15" s="270"/>
      <c r="G15" s="268" t="str">
        <f>TEXT($G$1, "[$-ko-KR]yyyy-mm-dd(ddd) ") &amp; "오후 19:00"</f>
        <v>2021-07-19(월) 오후 19:00</v>
      </c>
      <c r="H15" s="269"/>
      <c r="I15" s="270"/>
      <c r="J15" s="268" t="str">
        <f>TEXT($G$1, "[$-ko-KR]yyyy-mm-dd(ddd) ") &amp; "오후 21:00"</f>
        <v>2021-07-19(월) 오후 21:00</v>
      </c>
      <c r="K15" s="269"/>
      <c r="L15" s="270"/>
      <c r="M15" s="268" t="str">
        <f>TEXT($G$1+1, "[$-ko-KR]yyyy-mm-dd(ddd) ") &amp; "오전 00:00"</f>
        <v>2021-07-20(화) 오전 00:00</v>
      </c>
      <c r="N15" s="269"/>
      <c r="O15" s="270"/>
      <c r="Q15" s="254"/>
      <c r="R15" s="254"/>
      <c r="S15" s="254"/>
    </row>
    <row r="16" spans="1:19" ht="17.25" customHeight="1" thickBot="1">
      <c r="A16" s="29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4"/>
      <c r="R16" s="244"/>
      <c r="S16" s="24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4"/>
      <c r="R22" s="244"/>
      <c r="S22" s="24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5"/>
      <c r="R26" s="246"/>
      <c r="S26" s="24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4"/>
      <c r="R32" s="244"/>
      <c r="S32" s="24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97">
        <v>100000</v>
      </c>
      <c r="C37" s="29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29" t="s">
        <v>268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37000000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-1.7603483499999999E-2</v>
      </c>
      <c r="N41" s="262"/>
      <c r="O41" s="263"/>
      <c r="Q41" s="254"/>
      <c r="R41" s="254"/>
      <c r="S41" s="254"/>
    </row>
    <row r="42" spans="1:19" ht="17.25" customHeight="1" thickBot="1">
      <c r="A42" s="299" t="s">
        <v>55</v>
      </c>
      <c r="B42" s="295" t="str">
        <f>TEXT($G$1, "[$-ko-KR]yyyy-mm-dd(ddd) ") &amp; "오전 00:00"</f>
        <v>2021-07-19(월) 오전 00:00</v>
      </c>
      <c r="C42" s="296"/>
      <c r="D42" s="268" t="str">
        <f>TEXT($G$1, "[$-ko-KR]yyyy-mm-dd(ddd) ") &amp; "오후 14:00"</f>
        <v>2021-07-19(월) 오후 14:00</v>
      </c>
      <c r="E42" s="269"/>
      <c r="F42" s="270"/>
      <c r="G42" s="268" t="str">
        <f>TEXT($G$1, "[$-ko-KR]yyyy-mm-dd(ddd) ") &amp; "오후 19:00"</f>
        <v>2021-07-19(월) 오후 19:00</v>
      </c>
      <c r="H42" s="269"/>
      <c r="I42" s="270"/>
      <c r="J42" s="268" t="str">
        <f>TEXT($G$1, "[$-ko-KR]yyyy-mm-dd(ddd) ") &amp; "오후 21:00"</f>
        <v>2021-07-19(월) 오후 21:00</v>
      </c>
      <c r="K42" s="269"/>
      <c r="L42" s="270"/>
      <c r="M42" s="268" t="str">
        <f>TEXT($G$1+1, "[$-ko-KR]yyyy-mm-dd(ddd) ") &amp; "오전 00:00"</f>
        <v>2021-07-20(화) 오전 00:00</v>
      </c>
      <c r="N42" s="269"/>
      <c r="O42" s="270"/>
      <c r="Q42" s="254"/>
      <c r="R42" s="254"/>
      <c r="S42" s="254"/>
    </row>
    <row r="43" spans="1:19" ht="17.25" customHeight="1" thickBot="1">
      <c r="A43" s="30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0" t="s">
        <v>58</v>
      </c>
      <c r="H43" s="231" t="s">
        <v>269</v>
      </c>
      <c r="I43" s="23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44"/>
      <c r="R43" s="244"/>
      <c r="S43" s="244"/>
    </row>
    <row r="44" spans="1:19" ht="17.25" customHeight="1" thickBot="1">
      <c r="A44" s="123" t="s">
        <v>130</v>
      </c>
      <c r="B44" s="124">
        <v>73.7</v>
      </c>
      <c r="C44" s="76">
        <v>2.7894002800000001E-2</v>
      </c>
      <c r="D44" s="13">
        <v>72.599999999999994</v>
      </c>
      <c r="E44" s="14">
        <f>IF(ISNUMBER(D44), (D44 - $B44) / $B44, "")</f>
        <v>-1.4925373134328474E-2</v>
      </c>
      <c r="F44" s="16">
        <f>IF(ISNUMBER(D44), $B64 * E44, "")</f>
        <v>-1492.5373134328474</v>
      </c>
      <c r="G44" s="29">
        <v>72.8</v>
      </c>
      <c r="H44" s="14">
        <f>IF(ISNUMBER(G44), (G44 - $B44) / $B44, "")</f>
        <v>-1.2211668928086915E-2</v>
      </c>
      <c r="I44" s="100">
        <f>IF(ISNUMBER(G44), $B64 * H44, "")</f>
        <v>-1221.1668928086915</v>
      </c>
      <c r="J44" s="13">
        <v>71.900000000000006</v>
      </c>
      <c r="K44" s="14">
        <f>IF(ISNUMBER(J44), (J44 - $B44) / $B44, "")</f>
        <v>-2.4423337856173639E-2</v>
      </c>
      <c r="L44" s="16">
        <f>IF(ISNUMBER(J44), $B64 * K44, "")</f>
        <v>-2442.3337856173639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25" t="s">
        <v>190</v>
      </c>
      <c r="B45" s="126">
        <v>12.8</v>
      </c>
      <c r="C45" s="77">
        <v>2.4E-2</v>
      </c>
      <c r="D45" s="15">
        <v>13</v>
      </c>
      <c r="E45" s="32">
        <f t="shared" ref="E45:E48" si="14">IF(ISNUMBER(D45), (D45 - $B45) / $B45, "")</f>
        <v>1.5624999999999944E-2</v>
      </c>
      <c r="F45" s="18">
        <f>IF(ISNUMBER(D45), $B64 * E45, "")</f>
        <v>1562.4999999999945</v>
      </c>
      <c r="G45" s="31">
        <v>13</v>
      </c>
      <c r="H45" s="32">
        <f t="shared" ref="H45:H48" si="15">IF(ISNUMBER(G45), (G45 - $B45) / $B45, "")</f>
        <v>1.5624999999999944E-2</v>
      </c>
      <c r="I45" s="101">
        <f>IF(ISNUMBER(G45), $B64 * H45, "")</f>
        <v>1562.4999999999945</v>
      </c>
      <c r="J45" s="15">
        <v>12.6</v>
      </c>
      <c r="K45" s="32">
        <f t="shared" ref="K45:K48" si="16">IF(ISNUMBER(J45), (J45 - $B45) / $B45, "")</f>
        <v>-1.5625000000000083E-2</v>
      </c>
      <c r="L45" s="18">
        <f>IF(ISNUMBER(J45), $B64 * K45, "")</f>
        <v>-1562.5000000000084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25" t="s">
        <v>128</v>
      </c>
      <c r="B46" s="126">
        <v>77.599999999999994</v>
      </c>
      <c r="C46" s="77">
        <v>3.8809831999999998E-3</v>
      </c>
      <c r="D46" s="15">
        <v>78.099999999999994</v>
      </c>
      <c r="E46" s="32">
        <f t="shared" si="14"/>
        <v>6.4432989690721655E-3</v>
      </c>
      <c r="F46" s="18">
        <f>IF(ISNUMBER(D46), $B64 * E46, "")</f>
        <v>644.32989690721649</v>
      </c>
      <c r="G46" s="31">
        <v>77.8</v>
      </c>
      <c r="H46" s="32">
        <f t="shared" si="15"/>
        <v>2.5773195876289028E-3</v>
      </c>
      <c r="I46" s="101">
        <f>IF(ISNUMBER(G46), $B64 * H46, "")</f>
        <v>257.73195876289026</v>
      </c>
      <c r="J46" s="15">
        <v>75.5</v>
      </c>
      <c r="K46" s="32">
        <f t="shared" si="16"/>
        <v>-2.7061855670103021E-2</v>
      </c>
      <c r="L46" s="18">
        <f>IF(ISNUMBER(J46), $B64 * K46, "")</f>
        <v>-2706.1855670103023</v>
      </c>
      <c r="M46" s="31"/>
      <c r="N46" s="32" t="str">
        <f t="shared" si="17"/>
        <v/>
      </c>
      <c r="O46" s="18" t="str">
        <f>IF(ISNUMBER(M46), $B64 * N46, "")</f>
        <v/>
      </c>
      <c r="Q46" s="244"/>
      <c r="R46" s="244"/>
      <c r="S46" s="244"/>
    </row>
    <row r="47" spans="1:19" ht="17.25" customHeight="1" thickBot="1">
      <c r="A47" s="125" t="s">
        <v>188</v>
      </c>
      <c r="B47" s="126">
        <v>8.77</v>
      </c>
      <c r="C47" s="77">
        <v>3.4324943E-3</v>
      </c>
      <c r="D47" s="15">
        <v>9.7200000000000006</v>
      </c>
      <c r="E47" s="32">
        <f t="shared" si="14"/>
        <v>0.10832383124287356</v>
      </c>
      <c r="F47" s="18">
        <f>IF(ISNUMBER(D47), $B64 * E47, "")</f>
        <v>10832.383124287357</v>
      </c>
      <c r="G47" s="31">
        <v>9.2899999999999991</v>
      </c>
      <c r="H47" s="32">
        <f t="shared" si="15"/>
        <v>5.9293044469783306E-2</v>
      </c>
      <c r="I47" s="101">
        <f>IF(ISNUMBER(G47), $B64 * H47, "")</f>
        <v>5929.3044469783308</v>
      </c>
      <c r="J47" s="15">
        <v>9.0500000000000007</v>
      </c>
      <c r="K47" s="32">
        <f t="shared" si="16"/>
        <v>3.1927023945268092E-2</v>
      </c>
      <c r="L47" s="18">
        <f>IF(ISNUMBER(J47), $B64 * K47, "")</f>
        <v>3192.7023945268093</v>
      </c>
      <c r="M47" s="31"/>
      <c r="N47" s="32" t="str">
        <f t="shared" si="17"/>
        <v/>
      </c>
      <c r="O47" s="18" t="str">
        <f>IF(ISNUMBER(M47), $B64 * N47, "")</f>
        <v/>
      </c>
      <c r="Q47" s="244"/>
      <c r="R47" s="244"/>
      <c r="S47" s="244"/>
    </row>
    <row r="48" spans="1:19" ht="17.25" customHeight="1" thickBot="1">
      <c r="A48" s="127" t="s">
        <v>148</v>
      </c>
      <c r="B48" s="128">
        <v>13.1</v>
      </c>
      <c r="C48" s="78">
        <v>0</v>
      </c>
      <c r="D48" s="20">
        <v>13.8</v>
      </c>
      <c r="E48" s="21">
        <f t="shared" si="14"/>
        <v>5.3435114503816876E-2</v>
      </c>
      <c r="F48" s="22">
        <f>IF(ISNUMBER(D48), $B64 * E48, "")</f>
        <v>5343.5114503816876</v>
      </c>
      <c r="G48" s="30">
        <v>13.3</v>
      </c>
      <c r="H48" s="21">
        <f t="shared" si="15"/>
        <v>1.5267175572519165E-2</v>
      </c>
      <c r="I48" s="105">
        <f>IF(ISNUMBER(G48), $B64 * H48, "")</f>
        <v>1526.7175572519166</v>
      </c>
      <c r="J48" s="20">
        <v>12.9</v>
      </c>
      <c r="K48" s="21">
        <f t="shared" si="16"/>
        <v>-1.526717557251903E-2</v>
      </c>
      <c r="L48" s="22">
        <f>IF(ISNUMBER(J48), $B64 * K48, "")</f>
        <v>-1526.7175572519029</v>
      </c>
      <c r="M48" s="30"/>
      <c r="N48" s="21" t="str">
        <f t="shared" si="17"/>
        <v/>
      </c>
      <c r="O48" s="22" t="str">
        <f>IF(ISNUMBER(M48), $B64 * N48, "")</f>
        <v/>
      </c>
      <c r="Q48" s="244"/>
      <c r="R48" s="244"/>
      <c r="S48" s="244"/>
    </row>
    <row r="49" spans="1:19" ht="17.25" customHeight="1" thickBot="1">
      <c r="A49" s="125" t="s">
        <v>132</v>
      </c>
      <c r="B49" s="129">
        <v>73.400000000000006</v>
      </c>
      <c r="C49" s="80">
        <v>0</v>
      </c>
      <c r="D49" s="106">
        <v>73.8</v>
      </c>
      <c r="E49" s="107">
        <f>IF(ISNUMBER(D49), (D49 - $B49) / $B49, "")</f>
        <v>5.4495912806538345E-3</v>
      </c>
      <c r="F49" s="108">
        <f>IF(ISNUMBER(D49), $B64 * E49, "")</f>
        <v>544.95912806538342</v>
      </c>
      <c r="G49" s="109">
        <v>73.099999999999994</v>
      </c>
      <c r="H49" s="107">
        <f>IF(ISNUMBER(G49), (G49 - $B49) / $B49, "")</f>
        <v>-4.0871934604906181E-3</v>
      </c>
      <c r="I49" s="110">
        <f>IF(ISNUMBER(G49), $B64 * H49, "")</f>
        <v>-408.71934604906181</v>
      </c>
      <c r="J49" s="106">
        <v>70.900000000000006</v>
      </c>
      <c r="K49" s="107">
        <f>IF(ISNUMBER(J49), (J49 - $B49) / $B49, "")</f>
        <v>-3.405994550408719E-2</v>
      </c>
      <c r="L49" s="108">
        <f>IF(ISNUMBER(J49), $B64 * K49, "")</f>
        <v>-3405.9945504087191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4"/>
      <c r="R49" s="244"/>
      <c r="S49" s="244"/>
    </row>
    <row r="50" spans="1:19" ht="17.25" customHeight="1" thickBot="1">
      <c r="A50" s="125" t="s">
        <v>152</v>
      </c>
      <c r="B50" s="126">
        <v>65.900000000000006</v>
      </c>
      <c r="C50" s="77">
        <v>-4.5317220999999998E-3</v>
      </c>
      <c r="D50" s="15">
        <v>66.2</v>
      </c>
      <c r="E50" s="32">
        <f t="shared" ref="E50:E53" si="18">IF(ISNUMBER(D50), (D50 - $B50) / $B50, "")</f>
        <v>4.5523520485583786E-3</v>
      </c>
      <c r="F50" s="18">
        <f>IF(ISNUMBER(D50), $B64 * E50, "")</f>
        <v>455.23520485583788</v>
      </c>
      <c r="G50" s="31">
        <v>66</v>
      </c>
      <c r="H50" s="32">
        <f t="shared" ref="H50:H53" si="19">IF(ISNUMBER(G50), (G50 - $B50) / $B50, "")</f>
        <v>1.5174506828527208E-3</v>
      </c>
      <c r="I50" s="101">
        <f>IF(ISNUMBER(G50), $B64 * H50, "")</f>
        <v>151.74506828527208</v>
      </c>
      <c r="J50" s="15">
        <v>65.099999999999994</v>
      </c>
      <c r="K50" s="32">
        <f t="shared" ref="K50:K53" si="20">IF(ISNUMBER(J50), (J50 - $B50) / $B50, "")</f>
        <v>-1.213960546282263E-2</v>
      </c>
      <c r="L50" s="18">
        <f>IF(ISNUMBER(J50), $B64 * K50, "")</f>
        <v>-1213.9605462822631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4"/>
      <c r="R50" s="244"/>
      <c r="S50" s="244"/>
    </row>
    <row r="51" spans="1:19" ht="17.25" customHeight="1" thickBot="1">
      <c r="A51" s="125" t="s">
        <v>178</v>
      </c>
      <c r="B51" s="126">
        <v>12.3</v>
      </c>
      <c r="C51" s="77">
        <v>-8.0645161000000003E-3</v>
      </c>
      <c r="D51" s="15">
        <v>12.7</v>
      </c>
      <c r="E51" s="32">
        <f t="shared" si="18"/>
        <v>3.2520325203251918E-2</v>
      </c>
      <c r="F51" s="18">
        <f>IF(ISNUMBER(D51), $B64 * E51, "")</f>
        <v>3252.0325203251919</v>
      </c>
      <c r="G51" s="31">
        <v>12.5</v>
      </c>
      <c r="H51" s="32">
        <f t="shared" si="19"/>
        <v>1.6260162601625959E-2</v>
      </c>
      <c r="I51" s="101">
        <f>IF(ISNUMBER(G51), $B64 * H51, "")</f>
        <v>1626.0162601625959</v>
      </c>
      <c r="J51" s="15">
        <v>12.2</v>
      </c>
      <c r="K51" s="32">
        <f t="shared" si="20"/>
        <v>-8.1300813008131235E-3</v>
      </c>
      <c r="L51" s="18">
        <f>IF(ISNUMBER(J51), $B64 * K51, "")</f>
        <v>-813.0081300813124</v>
      </c>
      <c r="M51" s="31"/>
      <c r="N51" s="32" t="str">
        <f t="shared" si="21"/>
        <v/>
      </c>
      <c r="O51" s="18" t="str">
        <f>IF(ISNUMBER(M51), $B64 * N51, "")</f>
        <v/>
      </c>
      <c r="Q51" s="244"/>
      <c r="R51" s="244"/>
      <c r="S51" s="244"/>
    </row>
    <row r="52" spans="1:19" ht="17.25" customHeight="1" thickBot="1">
      <c r="A52" s="125" t="s">
        <v>204</v>
      </c>
      <c r="B52" s="126">
        <v>10.3</v>
      </c>
      <c r="C52" s="77">
        <v>-9.6153846000000005E-3</v>
      </c>
      <c r="D52" s="15">
        <v>10.6</v>
      </c>
      <c r="E52" s="32">
        <f t="shared" si="18"/>
        <v>2.9126213592232903E-2</v>
      </c>
      <c r="F52" s="18">
        <f>IF(ISNUMBER(D52), $B64 * E52, "")</f>
        <v>2912.6213592232903</v>
      </c>
      <c r="G52" s="31">
        <v>10.7</v>
      </c>
      <c r="H52" s="32">
        <f t="shared" si="19"/>
        <v>3.8834951456310537E-2</v>
      </c>
      <c r="I52" s="101">
        <f>IF(ISNUMBER(G52), $B64 * H52, "")</f>
        <v>3883.4951456310537</v>
      </c>
      <c r="J52" s="15">
        <v>10.4</v>
      </c>
      <c r="K52" s="32">
        <f t="shared" si="20"/>
        <v>9.7087378640776344E-3</v>
      </c>
      <c r="L52" s="18">
        <f>IF(ISNUMBER(J52), $B64 * K52, "")</f>
        <v>970.87378640776342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98</v>
      </c>
      <c r="B53" s="131">
        <v>2.61</v>
      </c>
      <c r="C53" s="79">
        <v>-1.13636364E-2</v>
      </c>
      <c r="D53" s="24">
        <v>2.59</v>
      </c>
      <c r="E53" s="25">
        <f t="shared" si="18"/>
        <v>-7.662835249042153E-3</v>
      </c>
      <c r="F53" s="104">
        <f>IF(ISNUMBER(D53), $B64 * E53, "")</f>
        <v>-766.28352490421526</v>
      </c>
      <c r="G53" s="102">
        <v>2.57</v>
      </c>
      <c r="H53" s="25">
        <f t="shared" si="19"/>
        <v>-1.5325670498084306E-2</v>
      </c>
      <c r="I53" s="103">
        <f>IF(ISNUMBER(G53), $B64 * H53, "")</f>
        <v>-1532.5670498084305</v>
      </c>
      <c r="J53" s="24">
        <v>2.52</v>
      </c>
      <c r="K53" s="25">
        <f t="shared" si="20"/>
        <v>-3.4482758620689599E-2</v>
      </c>
      <c r="L53" s="104">
        <f>IF(ISNUMBER(J53), $B64 * K53, "")</f>
        <v>-3448.2758620689601</v>
      </c>
      <c r="M53" s="102"/>
      <c r="N53" s="25" t="str">
        <f t="shared" si="21"/>
        <v/>
      </c>
      <c r="O53" s="104" t="str">
        <f>IF(ISNUMBER(M53), $B64 * N53, "")</f>
        <v/>
      </c>
      <c r="Q53" s="245"/>
      <c r="R53" s="246"/>
      <c r="S53" s="247"/>
    </row>
    <row r="54" spans="1:19" ht="17.25" customHeight="1">
      <c r="A54" s="123" t="s">
        <v>144</v>
      </c>
      <c r="B54" s="124">
        <v>72.3</v>
      </c>
      <c r="C54" s="76">
        <v>-1.36425648E-2</v>
      </c>
      <c r="D54" s="13">
        <v>74.599999999999994</v>
      </c>
      <c r="E54" s="14">
        <f>IF(ISNUMBER(D54), (D54 - $B54) / $B54, "")</f>
        <v>3.1811894882434265E-2</v>
      </c>
      <c r="F54" s="16">
        <f>IF(ISNUMBER(D54), $B64 * E54, "")</f>
        <v>3181.1894882434267</v>
      </c>
      <c r="G54" s="29">
        <v>75.099999999999994</v>
      </c>
      <c r="H54" s="14">
        <f>IF(ISNUMBER(G54), (G54 - $B54) / $B54, "")</f>
        <v>3.8727524204702587E-2</v>
      </c>
      <c r="I54" s="100">
        <f>IF(ISNUMBER(G54), $B64 * H54, "")</f>
        <v>3872.7524204702586</v>
      </c>
      <c r="J54" s="13">
        <v>73.599999999999994</v>
      </c>
      <c r="K54" s="14">
        <f>IF(ISNUMBER(J54), (J54 - $B54) / $B54, "")</f>
        <v>1.7980636237897609E-2</v>
      </c>
      <c r="L54" s="16">
        <f>IF(ISNUMBER(J54), $B64 * K54, "")</f>
        <v>1798.0636237897609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8"/>
      <c r="R54" s="249"/>
      <c r="S54" s="250"/>
    </row>
    <row r="55" spans="1:19" ht="17.25" customHeight="1" thickBot="1">
      <c r="A55" s="125" t="s">
        <v>65</v>
      </c>
      <c r="B55" s="126">
        <v>21.5</v>
      </c>
      <c r="C55" s="77">
        <v>-1.3761467899999999E-2</v>
      </c>
      <c r="D55" s="15">
        <v>22.3</v>
      </c>
      <c r="E55" s="32">
        <f t="shared" ref="E55:E58" si="22">IF(ISNUMBER(D55), (D55 - $B55) / $B55, "")</f>
        <v>3.720930232558143E-2</v>
      </c>
      <c r="F55" s="18">
        <f>IF(ISNUMBER(D55), $B64 * E55, "")</f>
        <v>3720.930232558143</v>
      </c>
      <c r="G55" s="31">
        <v>22.1</v>
      </c>
      <c r="H55" s="32">
        <f t="shared" ref="H55:H58" si="23">IF(ISNUMBER(G55), (G55 - $B55) / $B55, "")</f>
        <v>2.7906976744186112E-2</v>
      </c>
      <c r="I55" s="101">
        <f>IF(ISNUMBER(G55), $B64 * H55, "")</f>
        <v>2790.6976744186113</v>
      </c>
      <c r="J55" s="15">
        <v>21.2</v>
      </c>
      <c r="K55" s="32">
        <f t="shared" ref="K55:K58" si="24">IF(ISNUMBER(J55), (J55 - $B55) / $B55, "")</f>
        <v>-1.3953488372093056E-2</v>
      </c>
      <c r="L55" s="18">
        <f>IF(ISNUMBER(J55), $B64 * K55, "")</f>
        <v>-1395.3488372093057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1"/>
      <c r="R55" s="252"/>
      <c r="S55" s="253"/>
    </row>
    <row r="56" spans="1:19" ht="17.25" customHeight="1" thickBot="1">
      <c r="A56" s="125" t="s">
        <v>251</v>
      </c>
      <c r="B56" s="126">
        <v>49.4</v>
      </c>
      <c r="C56" s="77">
        <v>-1.39720559E-2</v>
      </c>
      <c r="D56" s="15">
        <v>49.3</v>
      </c>
      <c r="E56" s="32">
        <f t="shared" si="22"/>
        <v>-2.0242914979757371E-3</v>
      </c>
      <c r="F56" s="18">
        <f>IF(ISNUMBER(D56), $B64 * E56, "")</f>
        <v>-202.42914979757373</v>
      </c>
      <c r="G56" s="31">
        <v>49.2</v>
      </c>
      <c r="H56" s="32">
        <f t="shared" si="23"/>
        <v>-4.0485829959513312E-3</v>
      </c>
      <c r="I56" s="101">
        <f>IF(ISNUMBER(G56), $B64 * H56, "")</f>
        <v>-404.85829959513313</v>
      </c>
      <c r="J56" s="15">
        <v>48.1</v>
      </c>
      <c r="K56" s="32">
        <f t="shared" si="24"/>
        <v>-2.6315789473684154E-2</v>
      </c>
      <c r="L56" s="18">
        <f>IF(ISNUMBER(J56), $B64 * K56, "")</f>
        <v>-2631.5789473684154</v>
      </c>
      <c r="M56" s="31"/>
      <c r="N56" s="32" t="str">
        <f t="shared" si="25"/>
        <v/>
      </c>
      <c r="O56" s="18" t="str">
        <f>IF(ISNUMBER(M56), $B64 * N56, "")</f>
        <v/>
      </c>
      <c r="Q56" s="244"/>
      <c r="R56" s="244"/>
      <c r="S56" s="244"/>
    </row>
    <row r="57" spans="1:19" ht="17.25" customHeight="1" thickBot="1">
      <c r="A57" s="125" t="s">
        <v>235</v>
      </c>
      <c r="B57" s="126">
        <v>49.3</v>
      </c>
      <c r="C57" s="77">
        <v>-1.4E-2</v>
      </c>
      <c r="D57" s="15">
        <v>49</v>
      </c>
      <c r="E57" s="32">
        <f t="shared" si="22"/>
        <v>-6.0851926977687053E-3</v>
      </c>
      <c r="F57" s="18">
        <f>IF(ISNUMBER(D57), $B64 * E57, "")</f>
        <v>-608.51926977687049</v>
      </c>
      <c r="G57" s="31">
        <v>48.6</v>
      </c>
      <c r="H57" s="32">
        <f t="shared" si="23"/>
        <v>-1.4198782961460361E-2</v>
      </c>
      <c r="I57" s="101">
        <f>IF(ISNUMBER(G57), $B64 * H57, "")</f>
        <v>-1419.8782961460361</v>
      </c>
      <c r="J57" s="15">
        <v>48.2</v>
      </c>
      <c r="K57" s="32">
        <f t="shared" si="24"/>
        <v>-2.2312373225152015E-2</v>
      </c>
      <c r="L57" s="18">
        <f>IF(ISNUMBER(J57), $B64 * K57, "")</f>
        <v>-2231.2373225152014</v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27" t="s">
        <v>162</v>
      </c>
      <c r="B58" s="128">
        <v>68.7</v>
      </c>
      <c r="C58" s="78">
        <v>-1.43472023E-2</v>
      </c>
      <c r="D58" s="20">
        <v>68.3</v>
      </c>
      <c r="E58" s="21">
        <f t="shared" si="22"/>
        <v>-5.8224163027657304E-3</v>
      </c>
      <c r="F58" s="22">
        <f>IF(ISNUMBER(D58), $B64 * E58, "")</f>
        <v>-582.24163027657301</v>
      </c>
      <c r="G58" s="30">
        <v>67.8</v>
      </c>
      <c r="H58" s="21">
        <f t="shared" si="23"/>
        <v>-1.310043668122279E-2</v>
      </c>
      <c r="I58" s="105">
        <f>IF(ISNUMBER(G58), $B64 * H58, "")</f>
        <v>-1310.0436681222791</v>
      </c>
      <c r="J58" s="20">
        <v>67.2</v>
      </c>
      <c r="K58" s="21">
        <f t="shared" si="24"/>
        <v>-2.1834061135371178E-2</v>
      </c>
      <c r="L58" s="22">
        <f>IF(ISNUMBER(J58), $B64 * K58, "")</f>
        <v>-2183.406113537118</v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 t="s">
        <v>216</v>
      </c>
      <c r="B59" s="129">
        <v>7.04</v>
      </c>
      <c r="C59" s="80">
        <v>-1.81311018E-2</v>
      </c>
      <c r="D59" s="106">
        <v>7.41</v>
      </c>
      <c r="E59" s="107">
        <f>IF(ISNUMBER(D59), (D59 - $B59) / $B59, "")</f>
        <v>5.2556818181818198E-2</v>
      </c>
      <c r="F59" s="108">
        <f>IF(ISNUMBER(D59), $B64 * E59, "")</f>
        <v>5255.6818181818198</v>
      </c>
      <c r="G59" s="109">
        <v>7.45</v>
      </c>
      <c r="H59" s="107">
        <f>IF(ISNUMBER(G59), (G59 - $B59) / $B59, "")</f>
        <v>5.8238636363636381E-2</v>
      </c>
      <c r="I59" s="110">
        <f>IF(ISNUMBER(G59), $B64 * H59, "")</f>
        <v>5823.8636363636379</v>
      </c>
      <c r="J59" s="106">
        <v>7.22</v>
      </c>
      <c r="K59" s="107">
        <f>IF(ISNUMBER(J59), (J59 - $B59) / $B59, "")</f>
        <v>2.5568181818181778E-2</v>
      </c>
      <c r="L59" s="108">
        <f>IF(ISNUMBER(J59), $B64 * K59, "")</f>
        <v>2556.8181818181779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4"/>
      <c r="R59" s="244"/>
      <c r="S59" s="244"/>
    </row>
    <row r="60" spans="1:19" ht="17.25" customHeight="1" thickBot="1">
      <c r="A60" s="125" t="s">
        <v>241</v>
      </c>
      <c r="B60" s="126">
        <v>47</v>
      </c>
      <c r="C60" s="77">
        <v>-2.08333333E-2</v>
      </c>
      <c r="D60" s="15">
        <v>47.3</v>
      </c>
      <c r="E60" s="32">
        <f t="shared" ref="E60:E63" si="26">IF(ISNUMBER(D60), (D60 - $B60) / $B60, "")</f>
        <v>6.3829787234041951E-3</v>
      </c>
      <c r="F60" s="18">
        <f>IF(ISNUMBER(D60), $B64 * E60, "")</f>
        <v>638.29787234041953</v>
      </c>
      <c r="G60" s="31">
        <v>46.8</v>
      </c>
      <c r="H60" s="32">
        <f t="shared" ref="H60:H63" si="27">IF(ISNUMBER(G60), (G60 - $B60) / $B60, "")</f>
        <v>-4.255319148936231E-3</v>
      </c>
      <c r="I60" s="101">
        <f>IF(ISNUMBER(G60), $B64 * H60, "")</f>
        <v>-425.53191489362308</v>
      </c>
      <c r="J60" s="15">
        <v>46.5</v>
      </c>
      <c r="K60" s="32">
        <f t="shared" ref="K60:K63" si="28">IF(ISNUMBER(J60), (J60 - $B60) / $B60, "")</f>
        <v>-1.0638297872340425E-2</v>
      </c>
      <c r="L60" s="18">
        <f>IF(ISNUMBER(J60), $B64 * K60, "")</f>
        <v>-1063.8297872340424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25" t="s">
        <v>150</v>
      </c>
      <c r="B61" s="126">
        <v>7.88</v>
      </c>
      <c r="C61" s="77">
        <v>-2.2332506200000001E-2</v>
      </c>
      <c r="D61" s="15">
        <v>8.56</v>
      </c>
      <c r="E61" s="32">
        <f t="shared" si="26"/>
        <v>8.6294416243654901E-2</v>
      </c>
      <c r="F61" s="18">
        <f>IF(ISNUMBER(D61), $B64 * E61, "")</f>
        <v>8629.4416243654905</v>
      </c>
      <c r="G61" s="31">
        <v>8.76</v>
      </c>
      <c r="H61" s="32">
        <f t="shared" si="27"/>
        <v>0.11167512690355329</v>
      </c>
      <c r="I61" s="101">
        <f>IF(ISNUMBER(G61), $B64 * H61, "")</f>
        <v>11167.512690355328</v>
      </c>
      <c r="J61" s="15">
        <v>8.76</v>
      </c>
      <c r="K61" s="32">
        <f t="shared" si="28"/>
        <v>0.11167512690355329</v>
      </c>
      <c r="L61" s="18">
        <f>IF(ISNUMBER(J61), $B64 * K61, "")</f>
        <v>11167.512690355328</v>
      </c>
      <c r="M61" s="31"/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5" t="s">
        <v>72</v>
      </c>
      <c r="B62" s="126">
        <v>17.3</v>
      </c>
      <c r="C62" s="77">
        <v>-2.2598870100000001E-2</v>
      </c>
      <c r="D62" s="15">
        <v>17.600000000000001</v>
      </c>
      <c r="E62" s="32">
        <f t="shared" si="26"/>
        <v>1.7341040462427786E-2</v>
      </c>
      <c r="F62" s="18">
        <f>IF(ISNUMBER(D62), $B64 * E62, "")</f>
        <v>1734.1040462427786</v>
      </c>
      <c r="G62" s="31">
        <v>17.399999999999999</v>
      </c>
      <c r="H62" s="32">
        <f t="shared" si="27"/>
        <v>5.7803468208091251E-3</v>
      </c>
      <c r="I62" s="101">
        <f>IF(ISNUMBER(G62), $B64 * H62, "")</f>
        <v>578.03468208091249</v>
      </c>
      <c r="J62" s="15">
        <v>17.100000000000001</v>
      </c>
      <c r="K62" s="32">
        <f t="shared" si="28"/>
        <v>-1.1560693641618455E-2</v>
      </c>
      <c r="L62" s="18">
        <f>IF(ISNUMBER(J62), $B64 * K62, "")</f>
        <v>-1156.0693641618454</v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 t="s">
        <v>210</v>
      </c>
      <c r="B63" s="131">
        <v>8.24</v>
      </c>
      <c r="C63" s="79">
        <v>-2.4852071E-2</v>
      </c>
      <c r="D63" s="24">
        <v>9.93</v>
      </c>
      <c r="E63" s="25">
        <f t="shared" si="26"/>
        <v>0.20509708737864071</v>
      </c>
      <c r="F63" s="104">
        <f>IF(ISNUMBER(D63), $B64 * E63, "")</f>
        <v>20509.708737864072</v>
      </c>
      <c r="G63" s="102">
        <v>9.31</v>
      </c>
      <c r="H63" s="25">
        <f t="shared" si="27"/>
        <v>0.12985436893203886</v>
      </c>
      <c r="I63" s="103">
        <f>IF(ISNUMBER(G63), $B64 * H63, "")</f>
        <v>12985.436893203887</v>
      </c>
      <c r="J63" s="24">
        <v>9.17</v>
      </c>
      <c r="K63" s="25">
        <f t="shared" si="28"/>
        <v>0.11286407766990288</v>
      </c>
      <c r="L63" s="104">
        <f>IF(ISNUMBER(J63), $B64 * K63, "")</f>
        <v>11286.407766990287</v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271</v>
      </c>
      <c r="B64" s="297">
        <f>$B$37</f>
        <v>100000</v>
      </c>
      <c r="C64" s="298"/>
      <c r="D64" s="26" t="s">
        <v>272</v>
      </c>
      <c r="E64" s="27">
        <f>IF(COUNT(E44:E63), SUM(E44:E63) / COUNT(E44:E63), 0)</f>
        <v>3.2782457807827015E-2</v>
      </c>
      <c r="F64" s="28">
        <f>SUM(F44:F63)</f>
        <v>65564.915615654027</v>
      </c>
      <c r="G64" s="26" t="s">
        <v>272</v>
      </c>
      <c r="H64" s="27">
        <f>IF(COUNT(H44:H63), SUM(H44:H63) / COUNT(H44:H63), 0)</f>
        <v>2.2716521483270719E-2</v>
      </c>
      <c r="I64" s="28">
        <f>SUM(I44:I63)</f>
        <v>45433.042966541434</v>
      </c>
      <c r="J64" s="26" t="s">
        <v>272</v>
      </c>
      <c r="K64" s="27">
        <f>IF(COUNT(K44:K63), SUM(K44:K63) / COUNT(K44:K63), 0)</f>
        <v>1.595966036570686E-3</v>
      </c>
      <c r="L64" s="28">
        <f>SUM(L44:L63)</f>
        <v>3191.9320731413682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29" t="s">
        <v>268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37000000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-1.7603483499999999E-2</v>
      </c>
      <c r="N68" s="262"/>
      <c r="O68" s="263"/>
      <c r="Q68" s="254"/>
      <c r="R68" s="254"/>
      <c r="S68" s="254"/>
    </row>
    <row r="69" spans="1:19" ht="17.25" thickBot="1">
      <c r="A69" s="299" t="s">
        <v>55</v>
      </c>
      <c r="B69" s="295" t="str">
        <f>TEXT($G$1, "[$-ko-KR]yyyy-mm-dd(ddd) ") &amp; "오전 00:00"</f>
        <v>2021-07-19(월) 오전 00:00</v>
      </c>
      <c r="C69" s="296"/>
      <c r="D69" s="268" t="str">
        <f>TEXT($G$1, "[$-ko-KR]yyyy-mm-dd(ddd) ") &amp; "오후 14:00"</f>
        <v>2021-07-19(월) 오후 14:00</v>
      </c>
      <c r="E69" s="269"/>
      <c r="F69" s="270"/>
      <c r="G69" s="268" t="str">
        <f>TEXT($G$1, "[$-ko-KR]yyyy-mm-dd(ddd) ") &amp; "오후 19:00"</f>
        <v>2021-07-19(월) 오후 19:00</v>
      </c>
      <c r="H69" s="269"/>
      <c r="I69" s="270"/>
      <c r="J69" s="268" t="str">
        <f>TEXT($G$1, "[$-ko-KR]yyyy-mm-dd(ddd) ") &amp; "오후 21:00"</f>
        <v>2021-07-19(월) 오후 21:00</v>
      </c>
      <c r="K69" s="269"/>
      <c r="L69" s="270"/>
      <c r="M69" s="268" t="str">
        <f>TEXT($G$1+1, "[$-ko-KR]yyyy-mm-dd(ddd) ") &amp; "오전 00:00"</f>
        <v>2021-07-20(화) 오전 00:00</v>
      </c>
      <c r="N69" s="269"/>
      <c r="O69" s="270"/>
      <c r="Q69" s="254"/>
      <c r="R69" s="254"/>
      <c r="S69" s="254"/>
    </row>
    <row r="70" spans="1:19" ht="17.25" thickBot="1">
      <c r="A70" s="30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0" t="s">
        <v>58</v>
      </c>
      <c r="H70" s="231" t="s">
        <v>269</v>
      </c>
      <c r="I70" s="23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44"/>
      <c r="R70" s="244"/>
      <c r="S70" s="244"/>
    </row>
    <row r="71" spans="1:19" ht="17.25" thickBot="1">
      <c r="A71" s="123" t="s">
        <v>138</v>
      </c>
      <c r="B71" s="124">
        <v>348</v>
      </c>
      <c r="C71" s="76">
        <v>7.0769230799999999E-2</v>
      </c>
      <c r="D71" s="13">
        <v>330</v>
      </c>
      <c r="E71" s="14">
        <f>IF(ISNUMBER(D71), (D71 - $B71) / $B71, "")</f>
        <v>-5.1724137931034482E-2</v>
      </c>
      <c r="F71" s="16">
        <f>IF(ISNUMBER(D71), $B91 * E71, "")</f>
        <v>-5172.4137931034484</v>
      </c>
      <c r="G71" s="29">
        <v>322</v>
      </c>
      <c r="H71" s="14">
        <f>IF(ISNUMBER(G71), (G71 - $B71) / $B71, "")</f>
        <v>-7.4712643678160925E-2</v>
      </c>
      <c r="I71" s="100">
        <f>IF(ISNUMBER(G71), $B91 * H71, "")</f>
        <v>-7471.2643678160921</v>
      </c>
      <c r="J71" s="13">
        <v>318</v>
      </c>
      <c r="K71" s="14">
        <f>IF(ISNUMBER(J71), (J71 - $B71) / $B71, "")</f>
        <v>-8.6206896551724144E-2</v>
      </c>
      <c r="L71" s="16">
        <f>IF(ISNUMBER(J71), $B91 * K71, "")</f>
        <v>-8620.6896551724149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25" t="s">
        <v>174</v>
      </c>
      <c r="B72" s="126">
        <v>206</v>
      </c>
      <c r="C72" s="77">
        <v>4.0404040400000001E-2</v>
      </c>
      <c r="D72" s="15">
        <v>200</v>
      </c>
      <c r="E72" s="32">
        <f t="shared" ref="E72:E75" si="30">IF(ISNUMBER(D72), (D72 - $B72) / $B72, "")</f>
        <v>-2.9126213592233011E-2</v>
      </c>
      <c r="F72" s="18">
        <f>IF(ISNUMBER(D72), $B91 * E72, "")</f>
        <v>-2912.6213592233012</v>
      </c>
      <c r="G72" s="31">
        <v>196</v>
      </c>
      <c r="H72" s="32">
        <f t="shared" ref="H72:H75" si="31">IF(ISNUMBER(G72), (G72 - $B72) / $B72, "")</f>
        <v>-4.8543689320388349E-2</v>
      </c>
      <c r="I72" s="101">
        <f>IF(ISNUMBER(G72), $B91 * H72, "")</f>
        <v>-4854.3689320388348</v>
      </c>
      <c r="J72" s="15">
        <v>194</v>
      </c>
      <c r="K72" s="32">
        <f t="shared" ref="K72:K75" si="32">IF(ISNUMBER(J72), (J72 - $B72) / $B72, "")</f>
        <v>-5.8252427184466021E-2</v>
      </c>
      <c r="L72" s="18">
        <f>IF(ISNUMBER(J72), $B91 * K72, "")</f>
        <v>-5825.2427184466023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25" t="s">
        <v>114</v>
      </c>
      <c r="B73" s="126">
        <v>541</v>
      </c>
      <c r="C73" s="77">
        <v>2.0754716999999999E-2</v>
      </c>
      <c r="D73" s="15">
        <v>536</v>
      </c>
      <c r="E73" s="32">
        <f t="shared" si="30"/>
        <v>-9.242144177449169E-3</v>
      </c>
      <c r="F73" s="18">
        <f>IF(ISNUMBER(D73), $B91 * E73, "")</f>
        <v>-924.21441774491689</v>
      </c>
      <c r="G73" s="31">
        <v>535</v>
      </c>
      <c r="H73" s="32">
        <f t="shared" si="31"/>
        <v>-1.1090573012939002E-2</v>
      </c>
      <c r="I73" s="101">
        <f>IF(ISNUMBER(G73), $B91 * H73, "")</f>
        <v>-1109.0573012939001</v>
      </c>
      <c r="J73" s="15">
        <v>508</v>
      </c>
      <c r="K73" s="32">
        <f t="shared" si="32"/>
        <v>-6.0998151571164512E-2</v>
      </c>
      <c r="L73" s="18">
        <f>IF(ISNUMBER(J73), $B91 * K73, "")</f>
        <v>-6099.8151571164508</v>
      </c>
      <c r="M73" s="31"/>
      <c r="N73" s="32" t="str">
        <f t="shared" si="33"/>
        <v/>
      </c>
      <c r="O73" s="18" t="str">
        <f>IF(ISNUMBER(M73), $B91 * N73, "")</f>
        <v/>
      </c>
      <c r="Q73" s="244"/>
      <c r="R73" s="244"/>
      <c r="S73" s="244"/>
    </row>
    <row r="74" spans="1:19" ht="17.25" thickBot="1">
      <c r="A74" s="125" t="s">
        <v>206</v>
      </c>
      <c r="B74" s="126">
        <v>202</v>
      </c>
      <c r="C74" s="77">
        <v>1.50753769E-2</v>
      </c>
      <c r="D74" s="15">
        <v>198</v>
      </c>
      <c r="E74" s="32">
        <f t="shared" si="30"/>
        <v>-1.9801980198019802E-2</v>
      </c>
      <c r="F74" s="18">
        <f>IF(ISNUMBER(D74), $B91 * E74, "")</f>
        <v>-1980.1980198019803</v>
      </c>
      <c r="G74" s="31">
        <v>196</v>
      </c>
      <c r="H74" s="32">
        <f t="shared" si="31"/>
        <v>-2.9702970297029702E-2</v>
      </c>
      <c r="I74" s="101">
        <f>IF(ISNUMBER(G74), $B91 * H74, "")</f>
        <v>-2970.2970297029701</v>
      </c>
      <c r="J74" s="15">
        <v>195</v>
      </c>
      <c r="K74" s="32">
        <f t="shared" si="32"/>
        <v>-3.4653465346534656E-2</v>
      </c>
      <c r="L74" s="18">
        <f>IF(ISNUMBER(J74), $B91 * K74, "")</f>
        <v>-3465.3465346534658</v>
      </c>
      <c r="M74" s="31"/>
      <c r="N74" s="32" t="str">
        <f t="shared" si="33"/>
        <v/>
      </c>
      <c r="O74" s="18" t="str">
        <f>IF(ISNUMBER(M74), $B91 * N74, "")</f>
        <v/>
      </c>
      <c r="Q74" s="244"/>
      <c r="R74" s="244"/>
      <c r="S74" s="244"/>
    </row>
    <row r="75" spans="1:19" ht="17.25" thickBot="1">
      <c r="A75" s="127" t="s">
        <v>61</v>
      </c>
      <c r="B75" s="128">
        <v>715</v>
      </c>
      <c r="C75" s="78">
        <v>1.4005602E-3</v>
      </c>
      <c r="D75" s="20">
        <v>712</v>
      </c>
      <c r="E75" s="21">
        <f t="shared" si="30"/>
        <v>-4.1958041958041958E-3</v>
      </c>
      <c r="F75" s="22">
        <f>IF(ISNUMBER(D75), $B91 * E75, "")</f>
        <v>-419.58041958041957</v>
      </c>
      <c r="G75" s="30">
        <v>707</v>
      </c>
      <c r="H75" s="21">
        <f t="shared" si="31"/>
        <v>-1.1188811188811189E-2</v>
      </c>
      <c r="I75" s="105">
        <f>IF(ISNUMBER(G75), $B91 * H75, "")</f>
        <v>-1118.8811188811189</v>
      </c>
      <c r="J75" s="20">
        <v>677</v>
      </c>
      <c r="K75" s="21">
        <f t="shared" si="32"/>
        <v>-5.3146853146853149E-2</v>
      </c>
      <c r="L75" s="22">
        <f>IF(ISNUMBER(J75), $B91 * K75, "")</f>
        <v>-5314.6853146853146</v>
      </c>
      <c r="M75" s="30"/>
      <c r="N75" s="21" t="str">
        <f t="shared" si="33"/>
        <v/>
      </c>
      <c r="O75" s="22" t="str">
        <f>IF(ISNUMBER(M75), $B91 * N75, "")</f>
        <v/>
      </c>
      <c r="Q75" s="244"/>
      <c r="R75" s="244"/>
      <c r="S75" s="244"/>
    </row>
    <row r="76" spans="1:19" ht="17.25" thickBot="1">
      <c r="A76" s="125" t="s">
        <v>118</v>
      </c>
      <c r="B76" s="129">
        <v>132</v>
      </c>
      <c r="C76" s="80">
        <v>0</v>
      </c>
      <c r="D76" s="106">
        <v>131</v>
      </c>
      <c r="E76" s="107">
        <f>IF(ISNUMBER(D76), (D76 - $B76) / $B76, "")</f>
        <v>-7.575757575757576E-3</v>
      </c>
      <c r="F76" s="108">
        <f>IF(ISNUMBER(D76), $B91 * E76, "")</f>
        <v>-757.57575757575762</v>
      </c>
      <c r="G76" s="109">
        <v>128</v>
      </c>
      <c r="H76" s="107">
        <f>IF(ISNUMBER(G76), (G76 - $B76) / $B76, "")</f>
        <v>-3.0303030303030304E-2</v>
      </c>
      <c r="I76" s="110">
        <f>IF(ISNUMBER(G76), $B91 * H76, "")</f>
        <v>-3030.3030303030305</v>
      </c>
      <c r="J76" s="106">
        <v>127</v>
      </c>
      <c r="K76" s="107">
        <f>IF(ISNUMBER(J76), (J76 - $B76) / $B76, "")</f>
        <v>-3.787878787878788E-2</v>
      </c>
      <c r="L76" s="108">
        <f>IF(ISNUMBER(J76), $B91 * K76, "")</f>
        <v>-3787.878787878788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4"/>
      <c r="R76" s="244"/>
      <c r="S76" s="244"/>
    </row>
    <row r="77" spans="1:19" ht="17.25" thickBot="1">
      <c r="A77" s="125" t="s">
        <v>90</v>
      </c>
      <c r="B77" s="126">
        <v>684</v>
      </c>
      <c r="C77" s="77">
        <v>-7.2568939999999998E-3</v>
      </c>
      <c r="D77" s="15">
        <v>693</v>
      </c>
      <c r="E77" s="32">
        <f t="shared" ref="E77:E80" si="34">IF(ISNUMBER(D77), (D77 - $B77) / $B77, "")</f>
        <v>1.3157894736842105E-2</v>
      </c>
      <c r="F77" s="18">
        <f>IF(ISNUMBER(D77), $B91 * E77, "")</f>
        <v>1315.7894736842104</v>
      </c>
      <c r="G77" s="31">
        <v>682</v>
      </c>
      <c r="H77" s="32">
        <f t="shared" ref="H77:H80" si="35">IF(ISNUMBER(G77), (G77 - $B77) / $B77, "")</f>
        <v>-2.9239766081871343E-3</v>
      </c>
      <c r="I77" s="101">
        <f>IF(ISNUMBER(G77), $B91 * H77, "")</f>
        <v>-292.39766081871346</v>
      </c>
      <c r="J77" s="15">
        <v>670</v>
      </c>
      <c r="K77" s="32">
        <f t="shared" ref="K77:K80" si="36">IF(ISNUMBER(J77), (J77 - $B77) / $B77, "")</f>
        <v>-2.046783625730994E-2</v>
      </c>
      <c r="L77" s="18">
        <f>IF(ISNUMBER(J77), $B91 * K77, "")</f>
        <v>-2046.7836257309941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4"/>
      <c r="R77" s="244"/>
      <c r="S77" s="244"/>
    </row>
    <row r="78" spans="1:19" ht="17.25" thickBot="1">
      <c r="A78" s="125" t="s">
        <v>176</v>
      </c>
      <c r="B78" s="126">
        <v>991</v>
      </c>
      <c r="C78" s="77">
        <v>-8.9999999999999993E-3</v>
      </c>
      <c r="D78" s="15">
        <v>987</v>
      </c>
      <c r="E78" s="32">
        <f t="shared" si="34"/>
        <v>-4.0363269424823411E-3</v>
      </c>
      <c r="F78" s="18">
        <f>IF(ISNUMBER(D78), $B91 * E78, "")</f>
        <v>-403.63269424823409</v>
      </c>
      <c r="G78" s="31">
        <v>986</v>
      </c>
      <c r="H78" s="32">
        <f t="shared" si="35"/>
        <v>-5.0454086781029266E-3</v>
      </c>
      <c r="I78" s="101">
        <f>IF(ISNUMBER(G78), $B91 * H78, "")</f>
        <v>-504.54086781029264</v>
      </c>
      <c r="J78" s="15">
        <v>976</v>
      </c>
      <c r="K78" s="32">
        <f t="shared" si="36"/>
        <v>-1.5136226034308779E-2</v>
      </c>
      <c r="L78" s="18">
        <f>IF(ISNUMBER(J78), $B91 * K78, "")</f>
        <v>-1513.6226034308779</v>
      </c>
      <c r="M78" s="31"/>
      <c r="N78" s="32" t="str">
        <f t="shared" si="37"/>
        <v/>
      </c>
      <c r="O78" s="18" t="str">
        <f>IF(ISNUMBER(M78), $B91 * N78, "")</f>
        <v/>
      </c>
      <c r="Q78" s="244"/>
      <c r="R78" s="244"/>
      <c r="S78" s="244"/>
    </row>
    <row r="79" spans="1:19" ht="17.25" thickBot="1">
      <c r="A79" s="125" t="s">
        <v>102</v>
      </c>
      <c r="B79" s="126">
        <v>742</v>
      </c>
      <c r="C79" s="77">
        <v>-1.0666666700000001E-2</v>
      </c>
      <c r="D79" s="15">
        <v>766</v>
      </c>
      <c r="E79" s="32">
        <f t="shared" si="34"/>
        <v>3.2345013477088951E-2</v>
      </c>
      <c r="F79" s="18">
        <f>IF(ISNUMBER(D79), $B91 * E79, "")</f>
        <v>3234.5013477088951</v>
      </c>
      <c r="G79" s="31">
        <v>749</v>
      </c>
      <c r="H79" s="32">
        <f t="shared" si="35"/>
        <v>9.433962264150943E-3</v>
      </c>
      <c r="I79" s="101">
        <f>IF(ISNUMBER(G79), $B91 * H79, "")</f>
        <v>943.39622641509425</v>
      </c>
      <c r="J79" s="15">
        <v>726</v>
      </c>
      <c r="K79" s="32">
        <f t="shared" si="36"/>
        <v>-2.15633423180593E-2</v>
      </c>
      <c r="L79" s="18">
        <f>IF(ISNUMBER(J79), $B91 * K79, "")</f>
        <v>-2156.3342318059299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51</v>
      </c>
      <c r="B80" s="131">
        <v>272</v>
      </c>
      <c r="C80" s="79">
        <v>-1.09090909E-2</v>
      </c>
      <c r="D80" s="24">
        <v>270</v>
      </c>
      <c r="E80" s="25">
        <f t="shared" si="34"/>
        <v>-7.3529411764705881E-3</v>
      </c>
      <c r="F80" s="104">
        <f>IF(ISNUMBER(D80), $B91 * E80, "")</f>
        <v>-735.29411764705878</v>
      </c>
      <c r="G80" s="102">
        <v>268</v>
      </c>
      <c r="H80" s="25">
        <f t="shared" si="35"/>
        <v>-1.4705882352941176E-2</v>
      </c>
      <c r="I80" s="103">
        <f>IF(ISNUMBER(G80), $B91 * H80, "")</f>
        <v>-1470.5882352941176</v>
      </c>
      <c r="J80" s="24">
        <v>261</v>
      </c>
      <c r="K80" s="25">
        <f t="shared" si="36"/>
        <v>-4.0441176470588237E-2</v>
      </c>
      <c r="L80" s="104">
        <f>IF(ISNUMBER(J80), $B91 * K80, "")</f>
        <v>-4044.1176470588239</v>
      </c>
      <c r="M80" s="102"/>
      <c r="N80" s="25" t="str">
        <f t="shared" si="37"/>
        <v/>
      </c>
      <c r="O80" s="104" t="str">
        <f>IF(ISNUMBER(M80), $B91 * N80, "")</f>
        <v/>
      </c>
      <c r="Q80" s="245"/>
      <c r="R80" s="246"/>
      <c r="S80" s="247"/>
    </row>
    <row r="81" spans="1:19">
      <c r="A81" s="123" t="s">
        <v>267</v>
      </c>
      <c r="B81" s="124">
        <v>218</v>
      </c>
      <c r="C81" s="76">
        <v>-1.35746606E-2</v>
      </c>
      <c r="D81" s="13">
        <v>214</v>
      </c>
      <c r="E81" s="14">
        <f>IF(ISNUMBER(D81), (D81 - $B81) / $B81, "")</f>
        <v>-1.834862385321101E-2</v>
      </c>
      <c r="F81" s="16">
        <f>IF(ISNUMBER(D81), $B91 * E81, "")</f>
        <v>-1834.8623853211011</v>
      </c>
      <c r="G81" s="29">
        <v>211</v>
      </c>
      <c r="H81" s="14">
        <f>IF(ISNUMBER(G81), (G81 - $B81) / $B81, "")</f>
        <v>-3.2110091743119268E-2</v>
      </c>
      <c r="I81" s="100">
        <f>IF(ISNUMBER(G81), $B91 * H81, "")</f>
        <v>-3211.0091743119269</v>
      </c>
      <c r="J81" s="13">
        <v>205</v>
      </c>
      <c r="K81" s="14">
        <f>IF(ISNUMBER(J81), (J81 - $B81) / $B81, "")</f>
        <v>-5.9633027522935783E-2</v>
      </c>
      <c r="L81" s="16">
        <f>IF(ISNUMBER(J81), $B91 * K81, "")</f>
        <v>-5963.3027522935781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8"/>
      <c r="R81" s="249"/>
      <c r="S81" s="250"/>
    </row>
    <row r="82" spans="1:19" ht="17.25" thickBot="1">
      <c r="A82" s="125" t="s">
        <v>231</v>
      </c>
      <c r="B82" s="126">
        <v>143</v>
      </c>
      <c r="C82" s="77">
        <v>-1.3793103399999999E-2</v>
      </c>
      <c r="D82" s="15">
        <v>143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140</v>
      </c>
      <c r="K82" s="32">
        <f t="shared" ref="K82:K85" si="40">IF(ISNUMBER(J82), (J82 - $B82) / $B82, "")</f>
        <v>-2.097902097902098E-2</v>
      </c>
      <c r="L82" s="18">
        <f>IF(ISNUMBER(J82), $B91 * K82, "")</f>
        <v>-2097.9020979020979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1"/>
      <c r="R82" s="252"/>
      <c r="S82" s="253"/>
    </row>
    <row r="83" spans="1:19" ht="17.25" thickBot="1">
      <c r="A83" s="125" t="s">
        <v>104</v>
      </c>
      <c r="B83" s="126">
        <v>728</v>
      </c>
      <c r="C83" s="77">
        <v>-1.6216216200000001E-2</v>
      </c>
      <c r="D83" s="15">
        <v>728</v>
      </c>
      <c r="E83" s="32">
        <f t="shared" si="38"/>
        <v>0</v>
      </c>
      <c r="F83" s="18">
        <f>IF(ISNUMBER(D83), $B91 * E83, "")</f>
        <v>0</v>
      </c>
      <c r="G83" s="31">
        <v>728</v>
      </c>
      <c r="H83" s="32">
        <f t="shared" si="39"/>
        <v>0</v>
      </c>
      <c r="I83" s="101">
        <f>IF(ISNUMBER(G83), $B91 * H83, "")</f>
        <v>0</v>
      </c>
      <c r="J83" s="15">
        <v>709</v>
      </c>
      <c r="K83" s="32">
        <f t="shared" si="40"/>
        <v>-2.60989010989011E-2</v>
      </c>
      <c r="L83" s="18">
        <f>IF(ISNUMBER(J83), $B91 * K83, "")</f>
        <v>-2609.8901098901101</v>
      </c>
      <c r="M83" s="31"/>
      <c r="N83" s="32" t="str">
        <f t="shared" si="41"/>
        <v/>
      </c>
      <c r="O83" s="18" t="str">
        <f>IF(ISNUMBER(M83), $B91 * N83, "")</f>
        <v/>
      </c>
      <c r="Q83" s="244"/>
      <c r="R83" s="244"/>
      <c r="S83" s="244"/>
    </row>
    <row r="84" spans="1:19" ht="17.25" thickBot="1">
      <c r="A84" s="125" t="s">
        <v>194</v>
      </c>
      <c r="B84" s="126">
        <v>121</v>
      </c>
      <c r="C84" s="77">
        <v>-1.6260162599999999E-2</v>
      </c>
      <c r="D84" s="15">
        <v>124</v>
      </c>
      <c r="E84" s="32">
        <f t="shared" si="38"/>
        <v>2.4793388429752067E-2</v>
      </c>
      <c r="F84" s="18">
        <f>IF(ISNUMBER(D84), $B91 * E84, "")</f>
        <v>2479.3388429752067</v>
      </c>
      <c r="G84" s="31">
        <v>121</v>
      </c>
      <c r="H84" s="32">
        <f t="shared" si="39"/>
        <v>0</v>
      </c>
      <c r="I84" s="101">
        <f>IF(ISNUMBER(G84), $B91 * H84, "")</f>
        <v>0</v>
      </c>
      <c r="J84" s="15">
        <v>117</v>
      </c>
      <c r="K84" s="32">
        <f t="shared" si="40"/>
        <v>-3.3057851239669422E-2</v>
      </c>
      <c r="L84" s="18">
        <f>IF(ISNUMBER(J84), $B91 * K84, "")</f>
        <v>-3305.7851239669421</v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27" t="s">
        <v>253</v>
      </c>
      <c r="B85" s="128">
        <v>694</v>
      </c>
      <c r="C85" s="78">
        <v>-1.6997167099999998E-2</v>
      </c>
      <c r="D85" s="20">
        <v>749</v>
      </c>
      <c r="E85" s="21">
        <f t="shared" si="38"/>
        <v>7.9250720461095103E-2</v>
      </c>
      <c r="F85" s="22">
        <f>IF(ISNUMBER(D85), $B91 * E85, "")</f>
        <v>7925.0720461095107</v>
      </c>
      <c r="G85" s="30">
        <v>716</v>
      </c>
      <c r="H85" s="21">
        <f t="shared" si="39"/>
        <v>3.1700288184438041E-2</v>
      </c>
      <c r="I85" s="105">
        <f>IF(ISNUMBER(G85), $B91 * H85, "")</f>
        <v>3170.0288184438041</v>
      </c>
      <c r="J85" s="20">
        <v>701</v>
      </c>
      <c r="K85" s="21">
        <f t="shared" si="40"/>
        <v>1.0086455331412104E-2</v>
      </c>
      <c r="L85" s="22">
        <f>IF(ISNUMBER(J85), $B91 * K85, "")</f>
        <v>1008.6455331412104</v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25" t="s">
        <v>166</v>
      </c>
      <c r="B86" s="129">
        <v>114</v>
      </c>
      <c r="C86" s="80">
        <v>-1.7241379300000002E-2</v>
      </c>
      <c r="D86" s="106">
        <v>115</v>
      </c>
      <c r="E86" s="107">
        <f>IF(ISNUMBER(D86), (D86 - $B86) / $B86, "")</f>
        <v>8.771929824561403E-3</v>
      </c>
      <c r="F86" s="108">
        <f>IF(ISNUMBER(D86), $B91 * E86, "")</f>
        <v>877.19298245614027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-877.19298245614027</v>
      </c>
      <c r="J86" s="106">
        <v>111</v>
      </c>
      <c r="K86" s="107">
        <f>IF(ISNUMBER(J86), (J86 - $B86) / $B86, "")</f>
        <v>-2.6315789473684209E-2</v>
      </c>
      <c r="L86" s="108">
        <f>IF(ISNUMBER(J86), $B91 * K86, "")</f>
        <v>-2631.5789473684208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4"/>
      <c r="R86" s="244"/>
      <c r="S86" s="244"/>
    </row>
    <row r="87" spans="1:19" ht="17.25" thickBot="1">
      <c r="A87" s="125" t="s">
        <v>86</v>
      </c>
      <c r="B87" s="126">
        <v>277</v>
      </c>
      <c r="C87" s="77">
        <v>-1.7730496500000002E-2</v>
      </c>
      <c r="D87" s="15">
        <v>279</v>
      </c>
      <c r="E87" s="32">
        <f t="shared" ref="E87:E90" si="42">IF(ISNUMBER(D87), (D87 - $B87) / $B87, "")</f>
        <v>7.2202166064981952E-3</v>
      </c>
      <c r="F87" s="18">
        <f>IF(ISNUMBER(D87), $B91 * E87, "")</f>
        <v>722.02166064981952</v>
      </c>
      <c r="G87" s="31">
        <v>277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269</v>
      </c>
      <c r="K87" s="32">
        <f t="shared" ref="K87:K90" si="44">IF(ISNUMBER(J87), (J87 - $B87) / $B87, "")</f>
        <v>-2.8880866425992781E-2</v>
      </c>
      <c r="L87" s="18">
        <f>IF(ISNUMBER(J87), $B91 * K87, "")</f>
        <v>-2888.0866425992781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4"/>
      <c r="R87" s="244"/>
      <c r="S87" s="244"/>
    </row>
    <row r="88" spans="1:19" ht="17.25" thickBot="1">
      <c r="A88" s="125" t="s">
        <v>160</v>
      </c>
      <c r="B88" s="126">
        <v>920</v>
      </c>
      <c r="C88" s="77">
        <v>-1.8143009599999999E-2</v>
      </c>
      <c r="D88" s="15">
        <v>1000</v>
      </c>
      <c r="E88" s="32">
        <f t="shared" si="42"/>
        <v>8.6956521739130432E-2</v>
      </c>
      <c r="F88" s="18">
        <f>IF(ISNUMBER(D88), $B91 * E88, "")</f>
        <v>8695.652173913044</v>
      </c>
      <c r="G88" s="31">
        <v>991</v>
      </c>
      <c r="H88" s="32">
        <f t="shared" si="43"/>
        <v>7.7173913043478259E-2</v>
      </c>
      <c r="I88" s="101">
        <f>IF(ISNUMBER(G88), $B91 * H88, "")</f>
        <v>7717.391304347826</v>
      </c>
      <c r="J88" s="15">
        <v>952</v>
      </c>
      <c r="K88" s="32">
        <f t="shared" si="44"/>
        <v>3.4782608695652174E-2</v>
      </c>
      <c r="L88" s="18">
        <f>IF(ISNUMBER(J88), $B91 * K88, "")</f>
        <v>3478.2608695652175</v>
      </c>
      <c r="M88" s="31"/>
      <c r="N88" s="32" t="str">
        <f t="shared" si="45"/>
        <v/>
      </c>
      <c r="O88" s="18" t="str">
        <f>IF(ISNUMBER(M88), $B91 * N88, "")</f>
        <v/>
      </c>
      <c r="Q88" s="244"/>
      <c r="R88" s="244"/>
      <c r="S88" s="244"/>
    </row>
    <row r="89" spans="1:19">
      <c r="A89" s="125" t="s">
        <v>110</v>
      </c>
      <c r="B89" s="126">
        <v>101</v>
      </c>
      <c r="C89" s="77">
        <v>-1.9417475699999999E-2</v>
      </c>
      <c r="D89" s="15">
        <v>103</v>
      </c>
      <c r="E89" s="32">
        <f t="shared" si="42"/>
        <v>1.9801980198019802E-2</v>
      </c>
      <c r="F89" s="18">
        <f>IF(ISNUMBER(D89), $B91 * E89, "")</f>
        <v>1980.1980198019803</v>
      </c>
      <c r="G89" s="31">
        <v>100</v>
      </c>
      <c r="H89" s="32">
        <f t="shared" si="43"/>
        <v>-9.9009900990099011E-3</v>
      </c>
      <c r="I89" s="101">
        <f>IF(ISNUMBER(G89), $B91 * H89, "")</f>
        <v>-990.09900990099015</v>
      </c>
      <c r="J89" s="15">
        <v>101</v>
      </c>
      <c r="K89" s="32">
        <f t="shared" si="44"/>
        <v>0</v>
      </c>
      <c r="L89" s="18">
        <f>IF(ISNUMBER(J89), $B91 * K89, "")</f>
        <v>0</v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 t="s">
        <v>243</v>
      </c>
      <c r="B90" s="131">
        <v>337</v>
      </c>
      <c r="C90" s="79">
        <v>-2.0348837200000001E-2</v>
      </c>
      <c r="D90" s="24">
        <v>340</v>
      </c>
      <c r="E90" s="25">
        <f t="shared" si="42"/>
        <v>8.9020771513353119E-3</v>
      </c>
      <c r="F90" s="104">
        <f>IF(ISNUMBER(D90), $B91 * E90, "")</f>
        <v>890.20771513353122</v>
      </c>
      <c r="G90" s="102">
        <v>339</v>
      </c>
      <c r="H90" s="25">
        <f t="shared" si="43"/>
        <v>5.9347181008902079E-3</v>
      </c>
      <c r="I90" s="103">
        <f>IF(ISNUMBER(G90), $B91 * H90, "")</f>
        <v>593.47181008902078</v>
      </c>
      <c r="J90" s="24">
        <v>339</v>
      </c>
      <c r="K90" s="25">
        <f t="shared" si="44"/>
        <v>5.9347181008902079E-3</v>
      </c>
      <c r="L90" s="104">
        <f>IF(ISNUMBER(J90), $B91 * K90, "")</f>
        <v>593.47181008902078</v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271</v>
      </c>
      <c r="B91" s="297">
        <f>$B$37</f>
        <v>100000</v>
      </c>
      <c r="C91" s="298"/>
      <c r="D91" s="26" t="s">
        <v>272</v>
      </c>
      <c r="E91" s="27">
        <f>IF(COUNT(E71:E90), SUM(E71:E90) / COUNT(E71:E90), 0)</f>
        <v>6.489790649093061E-3</v>
      </c>
      <c r="F91" s="28">
        <f>SUM(F71:F90)</f>
        <v>12979.58129818612</v>
      </c>
      <c r="G91" s="26" t="s">
        <v>272</v>
      </c>
      <c r="H91" s="27">
        <f>IF(COUNT(H71:H90), SUM(H71:H90) / COUNT(H71:H90), 0)</f>
        <v>-7.7378557756661911E-3</v>
      </c>
      <c r="I91" s="28">
        <f>SUM(I71:I90)</f>
        <v>-15475.71155133239</v>
      </c>
      <c r="J91" s="26" t="s">
        <v>272</v>
      </c>
      <c r="K91" s="27">
        <f>IF(COUNT(K71:K90), SUM(K71:K90) / COUNT(K71:K90), 0)</f>
        <v>-2.8645341868602313E-2</v>
      </c>
      <c r="L91" s="28">
        <f>SUM(L71:L90)</f>
        <v>-57290.68373720465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29" t="s">
        <v>268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37000000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-1.7603483499999999E-2</v>
      </c>
      <c r="N95" s="262"/>
      <c r="O95" s="263"/>
      <c r="Q95" s="254"/>
      <c r="R95" s="254"/>
      <c r="S95" s="254"/>
    </row>
    <row r="96" spans="1:19" ht="17.25" thickBot="1">
      <c r="A96" s="299" t="s">
        <v>55</v>
      </c>
      <c r="B96" s="295" t="str">
        <f>TEXT($G$1, "[$-ko-KR]yyyy-mm-dd(ddd) ") &amp; "오전 00:00"</f>
        <v>2021-07-19(월) 오전 00:00</v>
      </c>
      <c r="C96" s="296"/>
      <c r="D96" s="268" t="str">
        <f>TEXT($G$1, "[$-ko-KR]yyyy-mm-dd(ddd) ") &amp; "오후 14:00"</f>
        <v>2021-07-19(월) 오후 14:00</v>
      </c>
      <c r="E96" s="269"/>
      <c r="F96" s="270"/>
      <c r="G96" s="268" t="str">
        <f>TEXT($G$1, "[$-ko-KR]yyyy-mm-dd(ddd) ") &amp; "오후 19:00"</f>
        <v>2021-07-19(월) 오후 19:00</v>
      </c>
      <c r="H96" s="269"/>
      <c r="I96" s="270"/>
      <c r="J96" s="268" t="str">
        <f>TEXT($G$1, "[$-ko-KR]yyyy-mm-dd(ddd) ") &amp; "오후 21:00"</f>
        <v>2021-07-19(월) 오후 21:00</v>
      </c>
      <c r="K96" s="269"/>
      <c r="L96" s="270"/>
      <c r="M96" s="268" t="str">
        <f>TEXT($G$1+1, "[$-ko-KR]yyyy-mm-dd(ddd) ") &amp; "오전 00:00"</f>
        <v>2021-07-20(화) 오전 00:00</v>
      </c>
      <c r="N96" s="269"/>
      <c r="O96" s="270"/>
      <c r="Q96" s="254"/>
      <c r="R96" s="254"/>
      <c r="S96" s="254"/>
    </row>
    <row r="97" spans="1:19" ht="17.25" thickBot="1">
      <c r="A97" s="30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0" t="s">
        <v>58</v>
      </c>
      <c r="H97" s="231" t="s">
        <v>269</v>
      </c>
      <c r="I97" s="23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44"/>
      <c r="R97" s="244"/>
      <c r="S97" s="244"/>
    </row>
    <row r="98" spans="1:19" ht="17.25" thickBot="1">
      <c r="A98" s="123" t="s">
        <v>224</v>
      </c>
      <c r="B98" s="124">
        <v>3195</v>
      </c>
      <c r="C98" s="76">
        <v>0.17679558009999999</v>
      </c>
      <c r="D98" s="13">
        <v>2830</v>
      </c>
      <c r="E98" s="14">
        <f>IF(ISNUMBER(D98), (D98 - $B98) / $B98, "")</f>
        <v>-0.11424100156494522</v>
      </c>
      <c r="F98" s="16">
        <f>IF(ISNUMBER(D98), $B118 * E98, "")</f>
        <v>-11424.100156494522</v>
      </c>
      <c r="G98" s="29">
        <v>2815</v>
      </c>
      <c r="H98" s="14">
        <f>IF(ISNUMBER(G98), (G98 - $B98) / $B98, "")</f>
        <v>-0.1189358372456964</v>
      </c>
      <c r="I98" s="100">
        <f>IF(ISNUMBER(G98), $B118 * H98, "")</f>
        <v>-11893.58372456964</v>
      </c>
      <c r="J98" s="13">
        <v>2765</v>
      </c>
      <c r="K98" s="14">
        <f>IF(ISNUMBER(J98), (J98 - $B98) / $B98, "")</f>
        <v>-0.13458528951486698</v>
      </c>
      <c r="L98" s="16">
        <f>IF(ISNUMBER(J98), $B118 * K98, "")</f>
        <v>-13458.528951486698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25" t="s">
        <v>69</v>
      </c>
      <c r="B99" s="126">
        <v>3535</v>
      </c>
      <c r="C99" s="77">
        <v>0.1116352201</v>
      </c>
      <c r="D99" s="15">
        <v>3325</v>
      </c>
      <c r="E99" s="32">
        <f t="shared" ref="E99:E102" si="46">IF(ISNUMBER(D99), (D99 - $B99) / $B99, "")</f>
        <v>-5.9405940594059403E-2</v>
      </c>
      <c r="F99" s="18">
        <f>IF(ISNUMBER(D99), $B118 * E99, "")</f>
        <v>-5940.5940594059402</v>
      </c>
      <c r="G99" s="31">
        <v>3300</v>
      </c>
      <c r="H99" s="32">
        <f t="shared" ref="H99:H102" si="47">IF(ISNUMBER(G99), (G99 - $B99) / $B99, "")</f>
        <v>-6.6478076379066484E-2</v>
      </c>
      <c r="I99" s="101">
        <f>IF(ISNUMBER(G99), $B118 * H99, "")</f>
        <v>-6647.8076379066488</v>
      </c>
      <c r="J99" s="15">
        <v>3215</v>
      </c>
      <c r="K99" s="32">
        <f t="shared" ref="K99:K102" si="48">IF(ISNUMBER(J99), (J99 - $B99) / $B99, "")</f>
        <v>-9.0523338048090526E-2</v>
      </c>
      <c r="L99" s="18">
        <f>IF(ISNUMBER(J99), $B118 * K99, "")</f>
        <v>-9052.3338048090518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25" t="s">
        <v>138</v>
      </c>
      <c r="B100" s="126">
        <v>348</v>
      </c>
      <c r="C100" s="77">
        <v>7.0769230799999999E-2</v>
      </c>
      <c r="D100" s="15">
        <v>330</v>
      </c>
      <c r="E100" s="32">
        <f t="shared" si="46"/>
        <v>-5.1724137931034482E-2</v>
      </c>
      <c r="F100" s="18">
        <f>IF(ISNUMBER(D100), $B118 * E100, "")</f>
        <v>-5172.4137931034484</v>
      </c>
      <c r="G100" s="31">
        <v>322</v>
      </c>
      <c r="H100" s="32">
        <f t="shared" si="47"/>
        <v>-7.4712643678160925E-2</v>
      </c>
      <c r="I100" s="101">
        <f>IF(ISNUMBER(G100), $B118 * H100, "")</f>
        <v>-7471.2643678160921</v>
      </c>
      <c r="J100" s="15">
        <v>318</v>
      </c>
      <c r="K100" s="32">
        <f t="shared" si="48"/>
        <v>-8.6206896551724144E-2</v>
      </c>
      <c r="L100" s="18">
        <f>IF(ISNUMBER(J100), $B118 * K100, "")</f>
        <v>-8620.6896551724149</v>
      </c>
      <c r="M100" s="31"/>
      <c r="N100" s="32" t="str">
        <f t="shared" si="49"/>
        <v/>
      </c>
      <c r="O100" s="18" t="str">
        <f>IF(ISNUMBER(M100), $B118 * N100, "")</f>
        <v/>
      </c>
      <c r="Q100" s="244"/>
      <c r="R100" s="244"/>
      <c r="S100" s="244"/>
    </row>
    <row r="101" spans="1:19" ht="17.25" thickBot="1">
      <c r="A101" s="125" t="s">
        <v>174</v>
      </c>
      <c r="B101" s="126">
        <v>206</v>
      </c>
      <c r="C101" s="77">
        <v>4.0404040400000001E-2</v>
      </c>
      <c r="D101" s="15">
        <v>200</v>
      </c>
      <c r="E101" s="32">
        <f t="shared" si="46"/>
        <v>-2.9126213592233011E-2</v>
      </c>
      <c r="F101" s="18">
        <f>IF(ISNUMBER(D101), $B118 * E101, "")</f>
        <v>-2912.6213592233012</v>
      </c>
      <c r="G101" s="31">
        <v>196</v>
      </c>
      <c r="H101" s="32">
        <f t="shared" si="47"/>
        <v>-4.8543689320388349E-2</v>
      </c>
      <c r="I101" s="101">
        <f>IF(ISNUMBER(G101), $B118 * H101, "")</f>
        <v>-4854.3689320388348</v>
      </c>
      <c r="J101" s="15">
        <v>194</v>
      </c>
      <c r="K101" s="32">
        <f t="shared" si="48"/>
        <v>-5.8252427184466021E-2</v>
      </c>
      <c r="L101" s="18">
        <f>IF(ISNUMBER(J101), $B118 * K101, "")</f>
        <v>-5825.2427184466023</v>
      </c>
      <c r="M101" s="31"/>
      <c r="N101" s="32" t="str">
        <f t="shared" si="49"/>
        <v/>
      </c>
      <c r="O101" s="18" t="str">
        <f>IF(ISNUMBER(M101), $B118 * N101, "")</f>
        <v/>
      </c>
      <c r="Q101" s="244"/>
      <c r="R101" s="244"/>
      <c r="S101" s="244"/>
    </row>
    <row r="102" spans="1:19" ht="17.25" thickBot="1">
      <c r="A102" s="127" t="s">
        <v>106</v>
      </c>
      <c r="B102" s="128">
        <v>29210</v>
      </c>
      <c r="C102" s="78">
        <v>3.9501779399999999E-2</v>
      </c>
      <c r="D102" s="20">
        <v>31390</v>
      </c>
      <c r="E102" s="21">
        <f t="shared" si="46"/>
        <v>7.4631975350907223E-2</v>
      </c>
      <c r="F102" s="22">
        <f>IF(ISNUMBER(D102), $B118 * E102, "")</f>
        <v>7463.1975350907223</v>
      </c>
      <c r="G102" s="30">
        <v>30910</v>
      </c>
      <c r="H102" s="21">
        <f t="shared" si="47"/>
        <v>5.8199246833276277E-2</v>
      </c>
      <c r="I102" s="105">
        <f>IF(ISNUMBER(G102), $B118 * H102, "")</f>
        <v>5819.9246833276275</v>
      </c>
      <c r="J102" s="20">
        <v>30310</v>
      </c>
      <c r="K102" s="21">
        <f t="shared" si="48"/>
        <v>3.7658336186237588E-2</v>
      </c>
      <c r="L102" s="22">
        <f>IF(ISNUMBER(J102), $B118 * K102, "")</f>
        <v>3765.8336186237589</v>
      </c>
      <c r="M102" s="30"/>
      <c r="N102" s="21" t="str">
        <f t="shared" si="49"/>
        <v/>
      </c>
      <c r="O102" s="22" t="str">
        <f>IF(ISNUMBER(M102), $B118 * N102, "")</f>
        <v/>
      </c>
      <c r="Q102" s="244"/>
      <c r="R102" s="244"/>
      <c r="S102" s="244"/>
    </row>
    <row r="103" spans="1:19" ht="17.25" thickBot="1">
      <c r="A103" s="125" t="s">
        <v>130</v>
      </c>
      <c r="B103" s="129">
        <v>73.7</v>
      </c>
      <c r="C103" s="80">
        <v>2.7894002800000001E-2</v>
      </c>
      <c r="D103" s="106">
        <v>72.599999999999994</v>
      </c>
      <c r="E103" s="107">
        <f>IF(ISNUMBER(D103), (D103 - $B103) / $B103, "")</f>
        <v>-1.4925373134328474E-2</v>
      </c>
      <c r="F103" s="108">
        <f>IF(ISNUMBER(D103), $B118 * E103, "")</f>
        <v>-1492.5373134328474</v>
      </c>
      <c r="G103" s="109">
        <v>72.8</v>
      </c>
      <c r="H103" s="107">
        <f>IF(ISNUMBER(G103), (G103 - $B103) / $B103, "")</f>
        <v>-1.2211668928086915E-2</v>
      </c>
      <c r="I103" s="110">
        <f>IF(ISNUMBER(G103), $B118 * H103, "")</f>
        <v>-1221.1668928086915</v>
      </c>
      <c r="J103" s="106">
        <v>71.900000000000006</v>
      </c>
      <c r="K103" s="107">
        <f>IF(ISNUMBER(J103), (J103 - $B103) / $B103, "")</f>
        <v>-2.4423337856173639E-2</v>
      </c>
      <c r="L103" s="108">
        <f>IF(ISNUMBER(J103), $B118 * K103, "")</f>
        <v>-2442.3337856173639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4"/>
      <c r="R103" s="244"/>
      <c r="S103" s="244"/>
    </row>
    <row r="104" spans="1:19" ht="17.25" thickBot="1">
      <c r="A104" s="125" t="s">
        <v>190</v>
      </c>
      <c r="B104" s="126">
        <v>12.8</v>
      </c>
      <c r="C104" s="77">
        <v>2.4E-2</v>
      </c>
      <c r="D104" s="15">
        <v>13</v>
      </c>
      <c r="E104" s="32">
        <f t="shared" ref="E104:E107" si="50">IF(ISNUMBER(D104), (D104 - $B104) / $B104, "")</f>
        <v>1.5624999999999944E-2</v>
      </c>
      <c r="F104" s="18">
        <f>IF(ISNUMBER(D104), $B118 * E104, "")</f>
        <v>1562.4999999999945</v>
      </c>
      <c r="G104" s="31">
        <v>13</v>
      </c>
      <c r="H104" s="32">
        <f t="shared" ref="H104:H107" si="51">IF(ISNUMBER(G104), (G104 - $B104) / $B104, "")</f>
        <v>1.5624999999999944E-2</v>
      </c>
      <c r="I104" s="101">
        <f>IF(ISNUMBER(G104), $B118 * H104, "")</f>
        <v>1562.4999999999945</v>
      </c>
      <c r="J104" s="15">
        <v>12.6</v>
      </c>
      <c r="K104" s="32">
        <f t="shared" ref="K104:K107" si="52">IF(ISNUMBER(J104), (J104 - $B104) / $B104, "")</f>
        <v>-1.5625000000000083E-2</v>
      </c>
      <c r="L104" s="18">
        <f>IF(ISNUMBER(J104), $B118 * K104, "")</f>
        <v>-1562.5000000000084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4"/>
      <c r="R104" s="244"/>
      <c r="S104" s="244"/>
    </row>
    <row r="105" spans="1:19" ht="17.25" thickBot="1">
      <c r="A105" s="125" t="s">
        <v>114</v>
      </c>
      <c r="B105" s="126">
        <v>541</v>
      </c>
      <c r="C105" s="77">
        <v>2.0754716999999999E-2</v>
      </c>
      <c r="D105" s="15">
        <v>536</v>
      </c>
      <c r="E105" s="32">
        <f t="shared" si="50"/>
        <v>-9.242144177449169E-3</v>
      </c>
      <c r="F105" s="18">
        <f>IF(ISNUMBER(D105), $B118 * E105, "")</f>
        <v>-924.21441774491689</v>
      </c>
      <c r="G105" s="31">
        <v>535</v>
      </c>
      <c r="H105" s="32">
        <f t="shared" si="51"/>
        <v>-1.1090573012939002E-2</v>
      </c>
      <c r="I105" s="101">
        <f>IF(ISNUMBER(G105), $B118 * H105, "")</f>
        <v>-1109.0573012939001</v>
      </c>
      <c r="J105" s="15">
        <v>508</v>
      </c>
      <c r="K105" s="32">
        <f t="shared" si="52"/>
        <v>-6.0998151571164512E-2</v>
      </c>
      <c r="L105" s="18">
        <f>IF(ISNUMBER(J105), $B118 * K105, "")</f>
        <v>-6099.8151571164508</v>
      </c>
      <c r="M105" s="31"/>
      <c r="N105" s="32" t="str">
        <f t="shared" si="53"/>
        <v/>
      </c>
      <c r="O105" s="18" t="str">
        <f>IF(ISNUMBER(M105), $B118 * N105, "")</f>
        <v/>
      </c>
      <c r="Q105" s="244"/>
      <c r="R105" s="244"/>
      <c r="S105" s="244"/>
    </row>
    <row r="106" spans="1:19" ht="17.25" thickBot="1">
      <c r="A106" s="125" t="s">
        <v>134</v>
      </c>
      <c r="B106" s="126">
        <v>14740</v>
      </c>
      <c r="C106" s="77">
        <v>1.5851137099999999E-2</v>
      </c>
      <c r="D106" s="15">
        <v>14600</v>
      </c>
      <c r="E106" s="32">
        <f t="shared" si="50"/>
        <v>-9.497964721845319E-3</v>
      </c>
      <c r="F106" s="18">
        <f>IF(ISNUMBER(D106), $B118 * E106, "")</f>
        <v>-949.79647218453192</v>
      </c>
      <c r="G106" s="31">
        <v>14390</v>
      </c>
      <c r="H106" s="32">
        <f t="shared" si="51"/>
        <v>-2.3744911804613297E-2</v>
      </c>
      <c r="I106" s="101">
        <f>IF(ISNUMBER(G106), $B118 * H106, "")</f>
        <v>-2374.4911804613298</v>
      </c>
      <c r="J106" s="15">
        <v>13750</v>
      </c>
      <c r="K106" s="32">
        <f t="shared" si="52"/>
        <v>-6.7164179104477612E-2</v>
      </c>
      <c r="L106" s="18">
        <f>IF(ISNUMBER(J106), $B118 * K106, "")</f>
        <v>-6716.4179104477607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206</v>
      </c>
      <c r="B107" s="131">
        <v>202</v>
      </c>
      <c r="C107" s="79">
        <v>1.50753769E-2</v>
      </c>
      <c r="D107" s="24">
        <v>198</v>
      </c>
      <c r="E107" s="25">
        <f t="shared" si="50"/>
        <v>-1.9801980198019802E-2</v>
      </c>
      <c r="F107" s="104">
        <f>IF(ISNUMBER(D107), $B118 * E107, "")</f>
        <v>-1980.1980198019803</v>
      </c>
      <c r="G107" s="102">
        <v>196</v>
      </c>
      <c r="H107" s="25">
        <f t="shared" si="51"/>
        <v>-2.9702970297029702E-2</v>
      </c>
      <c r="I107" s="103">
        <f>IF(ISNUMBER(G107), $B118 * H107, "")</f>
        <v>-2970.2970297029701</v>
      </c>
      <c r="J107" s="24">
        <v>195</v>
      </c>
      <c r="K107" s="25">
        <f t="shared" si="52"/>
        <v>-3.4653465346534656E-2</v>
      </c>
      <c r="L107" s="104">
        <f>IF(ISNUMBER(J107), $B118 * K107, "")</f>
        <v>-3465.3465346534658</v>
      </c>
      <c r="M107" s="102"/>
      <c r="N107" s="25" t="str">
        <f t="shared" si="53"/>
        <v/>
      </c>
      <c r="O107" s="104" t="str">
        <f>IF(ISNUMBER(M107), $B118 * N107, "")</f>
        <v/>
      </c>
      <c r="Q107" s="245"/>
      <c r="R107" s="246"/>
      <c r="S107" s="247"/>
    </row>
    <row r="108" spans="1:19">
      <c r="A108" s="123" t="s">
        <v>146</v>
      </c>
      <c r="B108" s="124">
        <v>2005</v>
      </c>
      <c r="C108" s="76">
        <v>1.26262626E-2</v>
      </c>
      <c r="D108" s="13">
        <v>1985</v>
      </c>
      <c r="E108" s="14">
        <f>IF(ISNUMBER(D108), (D108 - $B108) / $B108, "")</f>
        <v>-9.9750623441396506E-3</v>
      </c>
      <c r="F108" s="16">
        <f>IF(ISNUMBER(D108), $B118 * E108, "")</f>
        <v>-997.5062344139651</v>
      </c>
      <c r="G108" s="29">
        <v>1950</v>
      </c>
      <c r="H108" s="14">
        <f>IF(ISNUMBER(G108), (G108 - $B108) / $B108, "")</f>
        <v>-2.7431421446384038E-2</v>
      </c>
      <c r="I108" s="100">
        <f>IF(ISNUMBER(G108), $B118 * H108, "")</f>
        <v>-2743.1421446384038</v>
      </c>
      <c r="J108" s="13">
        <v>1905</v>
      </c>
      <c r="K108" s="14">
        <f>IF(ISNUMBER(J108), (J108 - $B108) / $B108, "")</f>
        <v>-4.9875311720698257E-2</v>
      </c>
      <c r="L108" s="16">
        <f>IF(ISNUMBER(J108), $B118 * K108, "")</f>
        <v>-4987.5311720698255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8"/>
      <c r="R108" s="249"/>
      <c r="S108" s="250"/>
    </row>
    <row r="109" spans="1:19" ht="17.25" thickBot="1">
      <c r="A109" s="125" t="s">
        <v>116</v>
      </c>
      <c r="B109" s="126">
        <v>4565</v>
      </c>
      <c r="C109" s="77">
        <v>1.1074197100000001E-2</v>
      </c>
      <c r="D109" s="15">
        <v>4550</v>
      </c>
      <c r="E109" s="32">
        <f t="shared" ref="E109:E112" si="54">IF(ISNUMBER(D109), (D109 - $B109) / $B109, "")</f>
        <v>-3.2858707557502738E-3</v>
      </c>
      <c r="F109" s="18">
        <f>IF(ISNUMBER(D109), $B118 * E109, "")</f>
        <v>-328.58707557502737</v>
      </c>
      <c r="G109" s="31">
        <v>4450</v>
      </c>
      <c r="H109" s="32">
        <f t="shared" ref="H109:H112" si="55">IF(ISNUMBER(G109), (G109 - $B109) / $B109, "")</f>
        <v>-2.5191675794085433E-2</v>
      </c>
      <c r="I109" s="101">
        <f>IF(ISNUMBER(G109), $B118 * H109, "")</f>
        <v>-2519.1675794085431</v>
      </c>
      <c r="J109" s="15">
        <v>4360</v>
      </c>
      <c r="K109" s="32">
        <f t="shared" ref="K109:K112" si="56">IF(ISNUMBER(J109), (J109 - $B109) / $B109, "")</f>
        <v>-4.4906900328587074E-2</v>
      </c>
      <c r="L109" s="18">
        <f>IF(ISNUMBER(J109), $B118 * K109, "")</f>
        <v>-4490.6900328587071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1"/>
      <c r="R109" s="252"/>
      <c r="S109" s="253"/>
    </row>
    <row r="110" spans="1:19" ht="17.25" thickBot="1">
      <c r="A110" s="125" t="s">
        <v>94</v>
      </c>
      <c r="B110" s="126">
        <v>2259000</v>
      </c>
      <c r="C110" s="77">
        <v>8.4821428999999997E-3</v>
      </c>
      <c r="D110" s="15">
        <v>2241000</v>
      </c>
      <c r="E110" s="32">
        <f t="shared" si="54"/>
        <v>-7.9681274900398405E-3</v>
      </c>
      <c r="F110" s="18">
        <f>IF(ISNUMBER(D110), $B118 * E110, "")</f>
        <v>-796.81274900398409</v>
      </c>
      <c r="G110" s="31">
        <v>2227000</v>
      </c>
      <c r="H110" s="32">
        <f t="shared" si="55"/>
        <v>-1.416555998229305E-2</v>
      </c>
      <c r="I110" s="101">
        <f>IF(ISNUMBER(G110), $B118 * H110, "")</f>
        <v>-1416.555998229305</v>
      </c>
      <c r="J110" s="15">
        <v>2182000</v>
      </c>
      <c r="K110" s="32">
        <f t="shared" si="56"/>
        <v>-3.4085878707392651E-2</v>
      </c>
      <c r="L110" s="18">
        <f>IF(ISNUMBER(J110), $B118 * K110, "")</f>
        <v>-3408.5878707392653</v>
      </c>
      <c r="M110" s="31"/>
      <c r="N110" s="32" t="str">
        <f t="shared" si="57"/>
        <v/>
      </c>
      <c r="O110" s="18" t="str">
        <f>IF(ISNUMBER(M110), $B118 * N110, "")</f>
        <v/>
      </c>
      <c r="Q110" s="244"/>
      <c r="R110" s="244"/>
      <c r="S110" s="244"/>
    </row>
    <row r="111" spans="1:19" ht="17.25" thickBot="1">
      <c r="A111" s="125" t="s">
        <v>180</v>
      </c>
      <c r="B111" s="126">
        <v>6605</v>
      </c>
      <c r="C111" s="77">
        <v>5.3272451E-3</v>
      </c>
      <c r="D111" s="15">
        <v>6630</v>
      </c>
      <c r="E111" s="32">
        <f t="shared" si="54"/>
        <v>3.7850113550340651E-3</v>
      </c>
      <c r="F111" s="18">
        <f>IF(ISNUMBER(D111), $B118 * E111, "")</f>
        <v>378.50113550340649</v>
      </c>
      <c r="G111" s="31">
        <v>6610</v>
      </c>
      <c r="H111" s="32">
        <f t="shared" si="55"/>
        <v>7.5700227100681302E-4</v>
      </c>
      <c r="I111" s="101">
        <f>IF(ISNUMBER(G111), $B118 * H111, "")</f>
        <v>75.700227100681303</v>
      </c>
      <c r="J111" s="15">
        <v>6415</v>
      </c>
      <c r="K111" s="32">
        <f t="shared" si="56"/>
        <v>-2.8766086298258896E-2</v>
      </c>
      <c r="L111" s="18">
        <f>IF(ISNUMBER(J111), $B118 * K111, "")</f>
        <v>-2876.6086298258897</v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27" t="s">
        <v>128</v>
      </c>
      <c r="B112" s="128">
        <v>77.599999999999994</v>
      </c>
      <c r="C112" s="78">
        <v>3.8809831999999998E-3</v>
      </c>
      <c r="D112" s="20">
        <v>78.099999999999994</v>
      </c>
      <c r="E112" s="21">
        <f t="shared" si="54"/>
        <v>6.4432989690721655E-3</v>
      </c>
      <c r="F112" s="22">
        <f>IF(ISNUMBER(D112), $B118 * E112, "")</f>
        <v>644.32989690721649</v>
      </c>
      <c r="G112" s="30">
        <v>77.8</v>
      </c>
      <c r="H112" s="21">
        <f t="shared" si="55"/>
        <v>2.5773195876289028E-3</v>
      </c>
      <c r="I112" s="105">
        <f>IF(ISNUMBER(G112), $B118 * H112, "")</f>
        <v>257.73195876289026</v>
      </c>
      <c r="J112" s="20">
        <v>75.5</v>
      </c>
      <c r="K112" s="21">
        <f t="shared" si="56"/>
        <v>-2.7061855670103021E-2</v>
      </c>
      <c r="L112" s="22">
        <f>IF(ISNUMBER(J112), $B118 * K112, "")</f>
        <v>-2706.1855670103023</v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25" t="s">
        <v>82</v>
      </c>
      <c r="B113" s="129">
        <v>1390</v>
      </c>
      <c r="C113" s="80">
        <v>3.6101083E-3</v>
      </c>
      <c r="D113" s="106">
        <v>1395</v>
      </c>
      <c r="E113" s="107">
        <f>IF(ISNUMBER(D113), (D113 - $B113) / $B113, "")</f>
        <v>3.5971223021582736E-3</v>
      </c>
      <c r="F113" s="108">
        <f>IF(ISNUMBER(D113), $B118 * E113, "")</f>
        <v>359.71223021582733</v>
      </c>
      <c r="G113" s="109">
        <v>1390</v>
      </c>
      <c r="H113" s="107">
        <f>IF(ISNUMBER(G113), (G113 - $B113) / $B113, "")</f>
        <v>0</v>
      </c>
      <c r="I113" s="110">
        <f>IF(ISNUMBER(G113), $B118 * H113, "")</f>
        <v>0</v>
      </c>
      <c r="J113" s="106">
        <v>1365</v>
      </c>
      <c r="K113" s="107">
        <f>IF(ISNUMBER(J113), (J113 - $B113) / $B113, "")</f>
        <v>-1.7985611510791366E-2</v>
      </c>
      <c r="L113" s="108">
        <f>IF(ISNUMBER(J113), $B118 * K113, "")</f>
        <v>-1798.5611510791366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4"/>
      <c r="R113" s="244"/>
      <c r="S113" s="244"/>
    </row>
    <row r="114" spans="1:19" ht="17.25" thickBot="1">
      <c r="A114" s="125" t="s">
        <v>188</v>
      </c>
      <c r="B114" s="126">
        <v>8.77</v>
      </c>
      <c r="C114" s="77">
        <v>3.4324943E-3</v>
      </c>
      <c r="D114" s="15">
        <v>9.7200000000000006</v>
      </c>
      <c r="E114" s="32">
        <f t="shared" ref="E114:E117" si="58">IF(ISNUMBER(D114), (D114 - $B114) / $B114, "")</f>
        <v>0.10832383124287356</v>
      </c>
      <c r="F114" s="18">
        <f>IF(ISNUMBER(D114), $B118 * E114, "")</f>
        <v>10832.383124287357</v>
      </c>
      <c r="G114" s="31">
        <v>9.2899999999999991</v>
      </c>
      <c r="H114" s="32">
        <f t="shared" ref="H114:H117" si="59">IF(ISNUMBER(G114), (G114 - $B114) / $B114, "")</f>
        <v>5.9293044469783306E-2</v>
      </c>
      <c r="I114" s="101">
        <f>IF(ISNUMBER(G114), $B118 * H114, "")</f>
        <v>5929.3044469783308</v>
      </c>
      <c r="J114" s="15">
        <v>9.0500000000000007</v>
      </c>
      <c r="K114" s="32">
        <f t="shared" ref="K114:K117" si="60">IF(ISNUMBER(J114), (J114 - $B114) / $B114, "")</f>
        <v>3.1927023945268092E-2</v>
      </c>
      <c r="L114" s="18">
        <f>IF(ISNUMBER(J114), $B118 * K114, "")</f>
        <v>3192.7023945268093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4"/>
      <c r="R114" s="244"/>
      <c r="S114" s="244"/>
    </row>
    <row r="115" spans="1:19" ht="17.25" thickBot="1">
      <c r="A115" s="125" t="s">
        <v>136</v>
      </c>
      <c r="B115" s="126">
        <v>1535</v>
      </c>
      <c r="C115" s="77">
        <v>3.2679738999999998E-3</v>
      </c>
      <c r="D115" s="15">
        <v>1545</v>
      </c>
      <c r="E115" s="32">
        <f t="shared" si="58"/>
        <v>6.5146579804560263E-3</v>
      </c>
      <c r="F115" s="18">
        <f>IF(ISNUMBER(D115), $B118 * E115, "")</f>
        <v>651.46579804560258</v>
      </c>
      <c r="G115" s="31">
        <v>1510</v>
      </c>
      <c r="H115" s="32">
        <f t="shared" si="59"/>
        <v>-1.6286644951140065E-2</v>
      </c>
      <c r="I115" s="101">
        <f>IF(ISNUMBER(G115), $B118 * H115, "")</f>
        <v>-1628.6644951140065</v>
      </c>
      <c r="J115" s="15">
        <v>1485</v>
      </c>
      <c r="K115" s="32">
        <f t="shared" si="60"/>
        <v>-3.2573289902280131E-2</v>
      </c>
      <c r="L115" s="18">
        <f>IF(ISNUMBER(J115), $B118 * K115, "")</f>
        <v>-3257.328990228013</v>
      </c>
      <c r="M115" s="31"/>
      <c r="N115" s="32" t="str">
        <f t="shared" si="61"/>
        <v/>
      </c>
      <c r="O115" s="18" t="str">
        <f>IF(ISNUMBER(M115), $B118 * N115, "")</f>
        <v/>
      </c>
      <c r="Q115" s="244"/>
      <c r="R115" s="244"/>
      <c r="S115" s="244"/>
    </row>
    <row r="116" spans="1:19">
      <c r="A116" s="125" t="s">
        <v>61</v>
      </c>
      <c r="B116" s="126">
        <v>715</v>
      </c>
      <c r="C116" s="77">
        <v>1.4005602E-3</v>
      </c>
      <c r="D116" s="15">
        <v>712</v>
      </c>
      <c r="E116" s="32">
        <f t="shared" si="58"/>
        <v>-4.1958041958041958E-3</v>
      </c>
      <c r="F116" s="18">
        <f>IF(ISNUMBER(D116), $B118 * E116, "")</f>
        <v>-419.58041958041957</v>
      </c>
      <c r="G116" s="31">
        <v>707</v>
      </c>
      <c r="H116" s="32">
        <f t="shared" si="59"/>
        <v>-1.1188811188811189E-2</v>
      </c>
      <c r="I116" s="101">
        <f>IF(ISNUMBER(G116), $B118 * H116, "")</f>
        <v>-1118.8811188811189</v>
      </c>
      <c r="J116" s="15">
        <v>677</v>
      </c>
      <c r="K116" s="32">
        <f t="shared" si="60"/>
        <v>-5.3146853146853149E-2</v>
      </c>
      <c r="L116" s="18">
        <f>IF(ISNUMBER(J116), $B118 * K116, "")</f>
        <v>-5314.6853146853146</v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 t="s">
        <v>76</v>
      </c>
      <c r="B117" s="131">
        <v>18120</v>
      </c>
      <c r="C117" s="79">
        <v>5.5218110000000004E-4</v>
      </c>
      <c r="D117" s="24">
        <v>18140</v>
      </c>
      <c r="E117" s="25">
        <f t="shared" si="58"/>
        <v>1.1037527593818985E-3</v>
      </c>
      <c r="F117" s="104">
        <f>IF(ISNUMBER(D117), $B118 * E117, "")</f>
        <v>110.37527593818984</v>
      </c>
      <c r="G117" s="102">
        <v>18090</v>
      </c>
      <c r="H117" s="25">
        <f t="shared" si="59"/>
        <v>-1.6556291390728477E-3</v>
      </c>
      <c r="I117" s="103">
        <f>IF(ISNUMBER(G117), $B118 * H117, "")</f>
        <v>-165.56291390728478</v>
      </c>
      <c r="J117" s="24">
        <v>17540</v>
      </c>
      <c r="K117" s="25">
        <f t="shared" si="60"/>
        <v>-3.2008830022075052E-2</v>
      </c>
      <c r="L117" s="104">
        <f>IF(ISNUMBER(J117), $B118 * K117, "")</f>
        <v>-3200.8830022075053</v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271</v>
      </c>
      <c r="B118" s="297">
        <f>$B$37</f>
        <v>100000</v>
      </c>
      <c r="C118" s="298"/>
      <c r="D118" s="26" t="s">
        <v>272</v>
      </c>
      <c r="E118" s="27">
        <f>IF(COUNT(E98:E117), SUM(E98:E117) / COUNT(E98:E117), 0)</f>
        <v>-5.6682485369882818E-3</v>
      </c>
      <c r="F118" s="28">
        <f>SUM(F98:F117)</f>
        <v>-11336.497073976559</v>
      </c>
      <c r="G118" s="26" t="s">
        <v>272</v>
      </c>
      <c r="H118" s="27">
        <f>IF(COUNT(H98:H117), SUM(H98:H117) / COUNT(H98:H117), 0)</f>
        <v>-1.7244425000303626E-2</v>
      </c>
      <c r="I118" s="28">
        <f>SUM(I98:I117)</f>
        <v>-34488.85000060725</v>
      </c>
      <c r="J118" s="26" t="s">
        <v>272</v>
      </c>
      <c r="K118" s="27">
        <f>IF(COUNT(K98:K117), SUM(K98:K117) / COUNT(K98:K117), 0)</f>
        <v>-4.1162867117651603E-2</v>
      </c>
      <c r="L118" s="28">
        <f>SUM(L98:L117)</f>
        <v>-82325.734235303185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255" t="s">
        <v>259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29" t="s">
        <v>268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37000000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-1.7603483499999999E-2</v>
      </c>
      <c r="N122" s="262"/>
      <c r="O122" s="263"/>
      <c r="Q122" s="254"/>
      <c r="R122" s="254"/>
      <c r="S122" s="254"/>
    </row>
    <row r="123" spans="1:19" ht="17.25" thickBot="1">
      <c r="A123" s="299" t="s">
        <v>55</v>
      </c>
      <c r="B123" s="295" t="str">
        <f>TEXT($G$1, "[$-ko-KR]yyyy-mm-dd(ddd) ") &amp; "오전 00:00"</f>
        <v>2021-07-19(월) 오전 00:00</v>
      </c>
      <c r="C123" s="296"/>
      <c r="D123" s="268" t="str">
        <f>TEXT($G$1, "[$-ko-KR]yyyy-mm-dd(ddd) ") &amp; "오후 14:00"</f>
        <v>2021-07-19(월) 오후 14:00</v>
      </c>
      <c r="E123" s="269"/>
      <c r="F123" s="270"/>
      <c r="G123" s="268" t="str">
        <f>TEXT($G$1, "[$-ko-KR]yyyy-mm-dd(ddd) ") &amp; "오후 19:00"</f>
        <v>2021-07-19(월) 오후 19:00</v>
      </c>
      <c r="H123" s="269"/>
      <c r="I123" s="270"/>
      <c r="J123" s="268" t="str">
        <f>TEXT($G$1, "[$-ko-KR]yyyy-mm-dd(ddd) ") &amp; "오후 21:00"</f>
        <v>2021-07-19(월) 오후 21:00</v>
      </c>
      <c r="K123" s="269"/>
      <c r="L123" s="270"/>
      <c r="M123" s="268" t="str">
        <f>TEXT($G$1+1, "[$-ko-KR]yyyy-mm-dd(ddd) ") &amp; "오전 00:00"</f>
        <v>2021-07-20(화) 오전 00:00</v>
      </c>
      <c r="N123" s="269"/>
      <c r="O123" s="270"/>
      <c r="Q123" s="254"/>
      <c r="R123" s="254"/>
      <c r="S123" s="254"/>
    </row>
    <row r="124" spans="1:19" ht="17.25" thickBot="1">
      <c r="A124" s="30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0" t="s">
        <v>58</v>
      </c>
      <c r="H124" s="231" t="s">
        <v>269</v>
      </c>
      <c r="I124" s="23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44"/>
      <c r="R124" s="244"/>
      <c r="S124" s="244"/>
    </row>
    <row r="125" spans="1:19" ht="17.25" thickBot="1">
      <c r="A125" s="123" t="s">
        <v>152</v>
      </c>
      <c r="B125" s="124">
        <v>65.900000000000006</v>
      </c>
      <c r="C125" s="76">
        <v>-4.5317220999999998E-3</v>
      </c>
      <c r="D125" s="13">
        <v>66.2</v>
      </c>
      <c r="E125" s="14">
        <f>IF(ISNUMBER(D125), (D125 - $B125) / $B125, "")</f>
        <v>4.5523520485583786E-3</v>
      </c>
      <c r="F125" s="16">
        <f>IF(ISNUMBER(D125), $B145 * E125, "")</f>
        <v>455.23520485583788</v>
      </c>
      <c r="G125" s="29">
        <v>66</v>
      </c>
      <c r="H125" s="14">
        <f>IF(ISNUMBER(G125), (G125 - $B125) / $B125, "")</f>
        <v>1.5174506828527208E-3</v>
      </c>
      <c r="I125" s="100">
        <f>IF(ISNUMBER(G125), $B145 * H125, "")</f>
        <v>151.74506828527208</v>
      </c>
      <c r="J125" s="13">
        <v>65.099999999999994</v>
      </c>
      <c r="K125" s="14">
        <f>IF(ISNUMBER(J125), (J125 - $B125) / $B125, "")</f>
        <v>-1.213960546282263E-2</v>
      </c>
      <c r="L125" s="16">
        <f>IF(ISNUMBER(J125), $B145 * K125, "")</f>
        <v>-1213.9605462822631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25" t="s">
        <v>178</v>
      </c>
      <c r="B126" s="126">
        <v>12.3</v>
      </c>
      <c r="C126" s="77">
        <v>-8.0645161000000003E-3</v>
      </c>
      <c r="D126" s="15">
        <v>12.7</v>
      </c>
      <c r="E126" s="32">
        <f t="shared" ref="E126:E129" si="62">IF(ISNUMBER(D126), (D126 - $B126) / $B126, "")</f>
        <v>3.2520325203251918E-2</v>
      </c>
      <c r="F126" s="18">
        <f>IF(ISNUMBER(D126), $B145 * E126, "")</f>
        <v>3252.0325203251919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1626.0162601625959</v>
      </c>
      <c r="J126" s="15">
        <v>12.2</v>
      </c>
      <c r="K126" s="32">
        <f t="shared" ref="K126:K129" si="64">IF(ISNUMBER(J126), (J126 - $B126) / $B126, "")</f>
        <v>-8.1300813008131235E-3</v>
      </c>
      <c r="L126" s="18">
        <f>IF(ISNUMBER(J126), $B145 * K126, "")</f>
        <v>-813.0081300813124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25" t="s">
        <v>204</v>
      </c>
      <c r="B127" s="126">
        <v>10.3</v>
      </c>
      <c r="C127" s="77">
        <v>-9.6153846000000005E-3</v>
      </c>
      <c r="D127" s="15">
        <v>10.6</v>
      </c>
      <c r="E127" s="32">
        <f t="shared" si="62"/>
        <v>2.9126213592232903E-2</v>
      </c>
      <c r="F127" s="18">
        <f>IF(ISNUMBER(D127), $B145 * E127, "")</f>
        <v>2912.6213592232903</v>
      </c>
      <c r="G127" s="31">
        <v>10.7</v>
      </c>
      <c r="H127" s="32">
        <f t="shared" si="63"/>
        <v>3.8834951456310537E-2</v>
      </c>
      <c r="I127" s="101">
        <f>IF(ISNUMBER(G127), $B145 * H127, "")</f>
        <v>3883.4951456310537</v>
      </c>
      <c r="J127" s="15">
        <v>10.4</v>
      </c>
      <c r="K127" s="32">
        <f t="shared" si="64"/>
        <v>9.7087378640776344E-3</v>
      </c>
      <c r="L127" s="18">
        <f>IF(ISNUMBER(J127), $B145 * K127, "")</f>
        <v>970.87378640776342</v>
      </c>
      <c r="M127" s="31"/>
      <c r="N127" s="32" t="str">
        <f t="shared" si="65"/>
        <v/>
      </c>
      <c r="O127" s="18" t="str">
        <f>IF(ISNUMBER(M127), $B145 * N127, "")</f>
        <v/>
      </c>
      <c r="Q127" s="244"/>
      <c r="R127" s="244"/>
      <c r="S127" s="244"/>
    </row>
    <row r="128" spans="1:19" ht="17.25" thickBot="1">
      <c r="A128" s="125" t="s">
        <v>98</v>
      </c>
      <c r="B128" s="126">
        <v>2.61</v>
      </c>
      <c r="C128" s="77">
        <v>-1.13636364E-2</v>
      </c>
      <c r="D128" s="15">
        <v>2.59</v>
      </c>
      <c r="E128" s="32">
        <f t="shared" si="62"/>
        <v>-7.662835249042153E-3</v>
      </c>
      <c r="F128" s="18">
        <f>IF(ISNUMBER(D128), $B145 * E128, "")</f>
        <v>-766.28352490421526</v>
      </c>
      <c r="G128" s="31">
        <v>2.57</v>
      </c>
      <c r="H128" s="32">
        <f t="shared" si="63"/>
        <v>-1.5325670498084306E-2</v>
      </c>
      <c r="I128" s="101">
        <f>IF(ISNUMBER(G128), $B145 * H128, "")</f>
        <v>-1532.5670498084305</v>
      </c>
      <c r="J128" s="15">
        <v>2.52</v>
      </c>
      <c r="K128" s="32">
        <f t="shared" si="64"/>
        <v>-3.4482758620689599E-2</v>
      </c>
      <c r="L128" s="18">
        <f>IF(ISNUMBER(J128), $B145 * K128, "")</f>
        <v>-3448.2758620689601</v>
      </c>
      <c r="M128" s="31"/>
      <c r="N128" s="32" t="str">
        <f t="shared" si="65"/>
        <v/>
      </c>
      <c r="O128" s="18" t="str">
        <f>IF(ISNUMBER(M128), $B145 * N128, "")</f>
        <v/>
      </c>
      <c r="Q128" s="244"/>
      <c r="R128" s="244"/>
      <c r="S128" s="244"/>
    </row>
    <row r="129" spans="1:19" ht="17.25" thickBot="1">
      <c r="A129" s="127" t="s">
        <v>144</v>
      </c>
      <c r="B129" s="128">
        <v>72.3</v>
      </c>
      <c r="C129" s="78">
        <v>-1.36425648E-2</v>
      </c>
      <c r="D129" s="20">
        <v>74.599999999999994</v>
      </c>
      <c r="E129" s="21">
        <f t="shared" si="62"/>
        <v>3.1811894882434265E-2</v>
      </c>
      <c r="F129" s="22">
        <f>IF(ISNUMBER(D129), $B145 * E129, "")</f>
        <v>3181.1894882434267</v>
      </c>
      <c r="G129" s="30">
        <v>75.099999999999994</v>
      </c>
      <c r="H129" s="21">
        <f t="shared" si="63"/>
        <v>3.8727524204702587E-2</v>
      </c>
      <c r="I129" s="105">
        <f>IF(ISNUMBER(G129), $B145 * H129, "")</f>
        <v>3872.7524204702586</v>
      </c>
      <c r="J129" s="20">
        <v>73.599999999999994</v>
      </c>
      <c r="K129" s="21">
        <f t="shared" si="64"/>
        <v>1.7980636237897609E-2</v>
      </c>
      <c r="L129" s="22">
        <f>IF(ISNUMBER(J129), $B145 * K129, "")</f>
        <v>1798.0636237897609</v>
      </c>
      <c r="M129" s="30"/>
      <c r="N129" s="21" t="str">
        <f t="shared" si="65"/>
        <v/>
      </c>
      <c r="O129" s="22" t="str">
        <f>IF(ISNUMBER(M129), $B145 * N129, "")</f>
        <v/>
      </c>
      <c r="Q129" s="244"/>
      <c r="R129" s="244"/>
      <c r="S129" s="244"/>
    </row>
    <row r="130" spans="1:19" ht="17.25" thickBot="1">
      <c r="A130" s="125" t="s">
        <v>65</v>
      </c>
      <c r="B130" s="129">
        <v>21.5</v>
      </c>
      <c r="C130" s="80">
        <v>-1.3761467899999999E-2</v>
      </c>
      <c r="D130" s="106">
        <v>22.3</v>
      </c>
      <c r="E130" s="107">
        <f>IF(ISNUMBER(D130), (D130 - $B130) / $B130, "")</f>
        <v>3.720930232558143E-2</v>
      </c>
      <c r="F130" s="108">
        <f>IF(ISNUMBER(D130), $B145 * E130, "")</f>
        <v>3720.930232558143</v>
      </c>
      <c r="G130" s="109">
        <v>22.1</v>
      </c>
      <c r="H130" s="107">
        <f>IF(ISNUMBER(G130), (G130 - $B130) / $B130, "")</f>
        <v>2.7906976744186112E-2</v>
      </c>
      <c r="I130" s="110">
        <f>IF(ISNUMBER(G130), $B145 * H130, "")</f>
        <v>2790.6976744186113</v>
      </c>
      <c r="J130" s="106">
        <v>21.2</v>
      </c>
      <c r="K130" s="107">
        <f>IF(ISNUMBER(J130), (J130 - $B130) / $B130, "")</f>
        <v>-1.3953488372093056E-2</v>
      </c>
      <c r="L130" s="108">
        <f>IF(ISNUMBER(J130), $B145 * K130, "")</f>
        <v>-1395.3488372093057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4"/>
      <c r="R130" s="244"/>
      <c r="S130" s="244"/>
    </row>
    <row r="131" spans="1:19" ht="17.25" thickBot="1">
      <c r="A131" s="125" t="s">
        <v>251</v>
      </c>
      <c r="B131" s="126">
        <v>49.4</v>
      </c>
      <c r="C131" s="77">
        <v>-1.39720559E-2</v>
      </c>
      <c r="D131" s="15">
        <v>49.3</v>
      </c>
      <c r="E131" s="32">
        <f t="shared" ref="E131:E134" si="66">IF(ISNUMBER(D131), (D131 - $B131) / $B131, "")</f>
        <v>-2.0242914979757371E-3</v>
      </c>
      <c r="F131" s="18">
        <f>IF(ISNUMBER(D131), $B145 * E131, "")</f>
        <v>-202.42914979757373</v>
      </c>
      <c r="G131" s="31">
        <v>49.2</v>
      </c>
      <c r="H131" s="32">
        <f t="shared" ref="H131:H134" si="67">IF(ISNUMBER(G131), (G131 - $B131) / $B131, "")</f>
        <v>-4.0485829959513312E-3</v>
      </c>
      <c r="I131" s="101">
        <f>IF(ISNUMBER(G131), $B145 * H131, "")</f>
        <v>-404.85829959513313</v>
      </c>
      <c r="J131" s="15">
        <v>48.1</v>
      </c>
      <c r="K131" s="32">
        <f t="shared" ref="K131:K134" si="68">IF(ISNUMBER(J131), (J131 - $B131) / $B131, "")</f>
        <v>-2.6315789473684154E-2</v>
      </c>
      <c r="L131" s="18">
        <f>IF(ISNUMBER(J131), $B145 * K131, "")</f>
        <v>-2631.5789473684154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4"/>
      <c r="R131" s="244"/>
      <c r="S131" s="244"/>
    </row>
    <row r="132" spans="1:19" ht="17.25" thickBot="1">
      <c r="A132" s="125" t="s">
        <v>235</v>
      </c>
      <c r="B132" s="126">
        <v>49.3</v>
      </c>
      <c r="C132" s="77">
        <v>-1.4E-2</v>
      </c>
      <c r="D132" s="15">
        <v>49</v>
      </c>
      <c r="E132" s="32">
        <f t="shared" si="66"/>
        <v>-6.0851926977687053E-3</v>
      </c>
      <c r="F132" s="18">
        <f>IF(ISNUMBER(D132), $B145 * E132, "")</f>
        <v>-608.51926977687049</v>
      </c>
      <c r="G132" s="31">
        <v>48.6</v>
      </c>
      <c r="H132" s="32">
        <f t="shared" si="67"/>
        <v>-1.4198782961460361E-2</v>
      </c>
      <c r="I132" s="101">
        <f>IF(ISNUMBER(G132), $B145 * H132, "")</f>
        <v>-1419.8782961460361</v>
      </c>
      <c r="J132" s="15">
        <v>48.2</v>
      </c>
      <c r="K132" s="32">
        <f t="shared" si="68"/>
        <v>-2.2312373225152015E-2</v>
      </c>
      <c r="L132" s="18">
        <f>IF(ISNUMBER(J132), $B145 * K132, "")</f>
        <v>-2231.2373225152014</v>
      </c>
      <c r="M132" s="31"/>
      <c r="N132" s="32" t="str">
        <f t="shared" si="69"/>
        <v/>
      </c>
      <c r="O132" s="18" t="str">
        <f>IF(ISNUMBER(M132), $B145 * N132, "")</f>
        <v/>
      </c>
      <c r="Q132" s="244"/>
      <c r="R132" s="244"/>
      <c r="S132" s="244"/>
    </row>
    <row r="133" spans="1:19" ht="17.25" thickBot="1">
      <c r="A133" s="125" t="s">
        <v>162</v>
      </c>
      <c r="B133" s="126">
        <v>68.7</v>
      </c>
      <c r="C133" s="77">
        <v>-1.43472023E-2</v>
      </c>
      <c r="D133" s="15">
        <v>68.3</v>
      </c>
      <c r="E133" s="32">
        <f t="shared" si="66"/>
        <v>-5.8224163027657304E-3</v>
      </c>
      <c r="F133" s="18">
        <f>IF(ISNUMBER(D133), $B145 * E133, "")</f>
        <v>-582.24163027657301</v>
      </c>
      <c r="G133" s="31">
        <v>67.8</v>
      </c>
      <c r="H133" s="32">
        <f t="shared" si="67"/>
        <v>-1.310043668122279E-2</v>
      </c>
      <c r="I133" s="101">
        <f>IF(ISNUMBER(G133), $B145 * H133, "")</f>
        <v>-1310.0436681222791</v>
      </c>
      <c r="J133" s="15">
        <v>67.2</v>
      </c>
      <c r="K133" s="32">
        <f t="shared" si="68"/>
        <v>-2.1834061135371178E-2</v>
      </c>
      <c r="L133" s="18">
        <f>IF(ISNUMBER(J133), $B145 * K133, "")</f>
        <v>-2183.406113537118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216</v>
      </c>
      <c r="B134" s="131">
        <v>7.04</v>
      </c>
      <c r="C134" s="79">
        <v>-1.81311018E-2</v>
      </c>
      <c r="D134" s="24">
        <v>7.41</v>
      </c>
      <c r="E134" s="25">
        <f t="shared" si="66"/>
        <v>5.2556818181818198E-2</v>
      </c>
      <c r="F134" s="104">
        <f>IF(ISNUMBER(D134), $B145 * E134, "")</f>
        <v>5255.6818181818198</v>
      </c>
      <c r="G134" s="102">
        <v>7.45</v>
      </c>
      <c r="H134" s="25">
        <f t="shared" si="67"/>
        <v>5.8238636363636381E-2</v>
      </c>
      <c r="I134" s="103">
        <f>IF(ISNUMBER(G134), $B145 * H134, "")</f>
        <v>5823.8636363636379</v>
      </c>
      <c r="J134" s="24">
        <v>7.22</v>
      </c>
      <c r="K134" s="25">
        <f t="shared" si="68"/>
        <v>2.5568181818181778E-2</v>
      </c>
      <c r="L134" s="104">
        <f>IF(ISNUMBER(J134), $B145 * K134, "")</f>
        <v>2556.8181818181779</v>
      </c>
      <c r="M134" s="102"/>
      <c r="N134" s="25" t="str">
        <f t="shared" si="69"/>
        <v/>
      </c>
      <c r="O134" s="104" t="str">
        <f>IF(ISNUMBER(M134), $B145 * N134, "")</f>
        <v/>
      </c>
      <c r="Q134" s="245"/>
      <c r="R134" s="246"/>
      <c r="S134" s="247"/>
    </row>
    <row r="135" spans="1:19">
      <c r="A135" s="123" t="s">
        <v>241</v>
      </c>
      <c r="B135" s="124">
        <v>47</v>
      </c>
      <c r="C135" s="76">
        <v>-2.08333333E-2</v>
      </c>
      <c r="D135" s="13">
        <v>47.3</v>
      </c>
      <c r="E135" s="14">
        <f>IF(ISNUMBER(D135), (D135 - $B135) / $B135, "")</f>
        <v>6.3829787234041951E-3</v>
      </c>
      <c r="F135" s="16">
        <f>IF(ISNUMBER(D135), $B145 * E135, "")</f>
        <v>638.29787234041953</v>
      </c>
      <c r="G135" s="29">
        <v>46.8</v>
      </c>
      <c r="H135" s="14">
        <f>IF(ISNUMBER(G135), (G135 - $B135) / $B135, "")</f>
        <v>-4.255319148936231E-3</v>
      </c>
      <c r="I135" s="100">
        <f>IF(ISNUMBER(G135), $B145 * H135, "")</f>
        <v>-425.53191489362308</v>
      </c>
      <c r="J135" s="13">
        <v>46.5</v>
      </c>
      <c r="K135" s="14">
        <f>IF(ISNUMBER(J135), (J135 - $B135) / $B135, "")</f>
        <v>-1.0638297872340425E-2</v>
      </c>
      <c r="L135" s="16">
        <f>IF(ISNUMBER(J135), $B145 * K135, "")</f>
        <v>-1063.8297872340424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8"/>
      <c r="R135" s="249"/>
      <c r="S135" s="250"/>
    </row>
    <row r="136" spans="1:19" ht="17.25" thickBot="1">
      <c r="A136" s="125" t="s">
        <v>150</v>
      </c>
      <c r="B136" s="126">
        <v>7.88</v>
      </c>
      <c r="C136" s="77">
        <v>-2.2332506200000001E-2</v>
      </c>
      <c r="D136" s="15">
        <v>8.56</v>
      </c>
      <c r="E136" s="32">
        <f t="shared" ref="E136:E139" si="70">IF(ISNUMBER(D136), (D136 - $B136) / $B136, "")</f>
        <v>8.6294416243654901E-2</v>
      </c>
      <c r="F136" s="18">
        <f>IF(ISNUMBER(D136), $B145 * E136, "")</f>
        <v>8629.4416243654905</v>
      </c>
      <c r="G136" s="31">
        <v>8.76</v>
      </c>
      <c r="H136" s="32">
        <f t="shared" ref="H136:H139" si="71">IF(ISNUMBER(G136), (G136 - $B136) / $B136, "")</f>
        <v>0.11167512690355329</v>
      </c>
      <c r="I136" s="101">
        <f>IF(ISNUMBER(G136), $B145 * H136, "")</f>
        <v>11167.512690355328</v>
      </c>
      <c r="J136" s="15">
        <v>8.76</v>
      </c>
      <c r="K136" s="32">
        <f t="shared" ref="K136:K139" si="72">IF(ISNUMBER(J136), (J136 - $B136) / $B136, "")</f>
        <v>0.11167512690355329</v>
      </c>
      <c r="L136" s="18">
        <f>IF(ISNUMBER(J136), $B145 * K136, "")</f>
        <v>11167.512690355328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1"/>
      <c r="R136" s="252"/>
      <c r="S136" s="253"/>
    </row>
    <row r="137" spans="1:19" ht="17.25" thickBot="1">
      <c r="A137" s="125" t="s">
        <v>72</v>
      </c>
      <c r="B137" s="126">
        <v>17.3</v>
      </c>
      <c r="C137" s="77">
        <v>-2.2598870100000001E-2</v>
      </c>
      <c r="D137" s="15">
        <v>17.600000000000001</v>
      </c>
      <c r="E137" s="32">
        <f t="shared" si="70"/>
        <v>1.7341040462427786E-2</v>
      </c>
      <c r="F137" s="18">
        <f>IF(ISNUMBER(D137), $B145 * E137, "")</f>
        <v>1734.1040462427786</v>
      </c>
      <c r="G137" s="31">
        <v>17.399999999999999</v>
      </c>
      <c r="H137" s="32">
        <f t="shared" si="71"/>
        <v>5.7803468208091251E-3</v>
      </c>
      <c r="I137" s="101">
        <f>IF(ISNUMBER(G137), $B145 * H137, "")</f>
        <v>578.03468208091249</v>
      </c>
      <c r="J137" s="15">
        <v>17.100000000000001</v>
      </c>
      <c r="K137" s="32">
        <f t="shared" si="72"/>
        <v>-1.1560693641618455E-2</v>
      </c>
      <c r="L137" s="18">
        <f>IF(ISNUMBER(J137), $B145 * K137, "")</f>
        <v>-1156.0693641618454</v>
      </c>
      <c r="M137" s="31"/>
      <c r="N137" s="32" t="str">
        <f t="shared" si="73"/>
        <v/>
      </c>
      <c r="O137" s="18" t="str">
        <f>IF(ISNUMBER(M137), $B145 * N137, "")</f>
        <v/>
      </c>
      <c r="Q137" s="244"/>
      <c r="R137" s="244"/>
      <c r="S137" s="244"/>
    </row>
    <row r="138" spans="1:19" ht="17.25" thickBot="1">
      <c r="A138" s="125" t="s">
        <v>210</v>
      </c>
      <c r="B138" s="126">
        <v>8.24</v>
      </c>
      <c r="C138" s="77">
        <v>-2.4852071E-2</v>
      </c>
      <c r="D138" s="15">
        <v>9.93</v>
      </c>
      <c r="E138" s="32">
        <f t="shared" si="70"/>
        <v>0.20509708737864071</v>
      </c>
      <c r="F138" s="18">
        <f>IF(ISNUMBER(D138), $B145 * E138, "")</f>
        <v>20509.708737864072</v>
      </c>
      <c r="G138" s="31">
        <v>9.31</v>
      </c>
      <c r="H138" s="32">
        <f t="shared" si="71"/>
        <v>0.12985436893203886</v>
      </c>
      <c r="I138" s="101">
        <f>IF(ISNUMBER(G138), $B145 * H138, "")</f>
        <v>12985.436893203887</v>
      </c>
      <c r="J138" s="15">
        <v>9.17</v>
      </c>
      <c r="K138" s="32">
        <f t="shared" si="72"/>
        <v>0.11286407766990288</v>
      </c>
      <c r="L138" s="18">
        <f>IF(ISNUMBER(J138), $B145 * K138, "")</f>
        <v>11286.407766990287</v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27" t="s">
        <v>122</v>
      </c>
      <c r="B139" s="128">
        <v>18.7</v>
      </c>
      <c r="C139" s="78">
        <v>-2.60416667E-2</v>
      </c>
      <c r="D139" s="20">
        <v>19.899999999999999</v>
      </c>
      <c r="E139" s="21">
        <f t="shared" si="70"/>
        <v>6.4171122994652371E-2</v>
      </c>
      <c r="F139" s="22">
        <f>IF(ISNUMBER(D139), $B145 * E139, "")</f>
        <v>6417.1122994652369</v>
      </c>
      <c r="G139" s="30">
        <v>19.7</v>
      </c>
      <c r="H139" s="21">
        <f t="shared" si="71"/>
        <v>5.3475935828877004E-2</v>
      </c>
      <c r="I139" s="105">
        <f>IF(ISNUMBER(G139), $B145 * H139, "")</f>
        <v>5347.5935828877</v>
      </c>
      <c r="J139" s="20">
        <v>19.399999999999999</v>
      </c>
      <c r="K139" s="21">
        <f t="shared" si="72"/>
        <v>3.7433155080213866E-2</v>
      </c>
      <c r="L139" s="22">
        <f>IF(ISNUMBER(J139), $B145 * K139, "")</f>
        <v>3743.3155080213864</v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 t="s">
        <v>208</v>
      </c>
      <c r="B140" s="129">
        <v>8.1199999999999992</v>
      </c>
      <c r="C140" s="80">
        <v>-3.1026253E-2</v>
      </c>
      <c r="D140" s="106">
        <v>8.93</v>
      </c>
      <c r="E140" s="107">
        <f>IF(ISNUMBER(D140), (D140 - $B140) / $B140, "")</f>
        <v>9.9753694581280861E-2</v>
      </c>
      <c r="F140" s="108">
        <f>IF(ISNUMBER(D140), $B145 * E140, "")</f>
        <v>9975.3694581280852</v>
      </c>
      <c r="G140" s="109">
        <v>9.7799999999999994</v>
      </c>
      <c r="H140" s="107">
        <f>IF(ISNUMBER(G140), (G140 - $B140) / $B140, "")</f>
        <v>0.20443349753694584</v>
      </c>
      <c r="I140" s="110">
        <f>IF(ISNUMBER(G140), $B145 * H140, "")</f>
        <v>20443.349753694583</v>
      </c>
      <c r="J140" s="106">
        <v>9.6</v>
      </c>
      <c r="K140" s="107">
        <f>IF(ISNUMBER(J140), (J140 - $B140) / $B140, "")</f>
        <v>0.18226600985221683</v>
      </c>
      <c r="L140" s="108">
        <f>IF(ISNUMBER(J140), $B145 * K140, "")</f>
        <v>18226.600985221685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4"/>
      <c r="R140" s="244"/>
      <c r="S140" s="244"/>
    </row>
    <row r="141" spans="1:19" ht="17.25" thickBot="1">
      <c r="A141" s="125" t="s">
        <v>218</v>
      </c>
      <c r="B141" s="126">
        <v>96.4</v>
      </c>
      <c r="C141" s="77">
        <v>-3.5999999999999997E-2</v>
      </c>
      <c r="D141" s="15">
        <v>97.7</v>
      </c>
      <c r="E141" s="32">
        <f t="shared" ref="E141:E144" si="74">IF(ISNUMBER(D141), (D141 - $B141) / $B141, "")</f>
        <v>1.3485477178423206E-2</v>
      </c>
      <c r="F141" s="18">
        <f>IF(ISNUMBER(D141), $B145 * E141, "")</f>
        <v>1348.5477178423207</v>
      </c>
      <c r="G141" s="31">
        <v>95</v>
      </c>
      <c r="H141" s="32">
        <f t="shared" ref="H141:H144" si="75">IF(ISNUMBER(G141), (G141 - $B141) / $B141, "")</f>
        <v>-1.4522821576763543E-2</v>
      </c>
      <c r="I141" s="101">
        <f>IF(ISNUMBER(G141), $B145 * H141, "")</f>
        <v>-1452.2821576763542</v>
      </c>
      <c r="J141" s="15">
        <v>93</v>
      </c>
      <c r="K141" s="32">
        <f t="shared" ref="K141:K144" si="76">IF(ISNUMBER(J141), (J141 - $B141) / $B141, "")</f>
        <v>-3.526970954356852E-2</v>
      </c>
      <c r="L141" s="18">
        <f>IF(ISNUMBER(J141), $B145 * K141, "")</f>
        <v>-3526.970954356852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25" t="s">
        <v>222</v>
      </c>
      <c r="B142" s="126">
        <v>94.9</v>
      </c>
      <c r="C142" s="77">
        <v>-3.9473684199999998E-2</v>
      </c>
      <c r="D142" s="15">
        <v>95.3</v>
      </c>
      <c r="E142" s="32">
        <f t="shared" si="74"/>
        <v>4.2149631190726176E-3</v>
      </c>
      <c r="F142" s="18">
        <f>IF(ISNUMBER(D142), $B145 * E142, "")</f>
        <v>421.49631190726177</v>
      </c>
      <c r="G142" s="31">
        <v>94.3</v>
      </c>
      <c r="H142" s="32">
        <f t="shared" si="75"/>
        <v>-6.3224446786091515E-3</v>
      </c>
      <c r="I142" s="101">
        <f>IF(ISNUMBER(G142), $B145 * H142, "")</f>
        <v>-632.24446786091517</v>
      </c>
      <c r="J142" s="15">
        <v>92.6</v>
      </c>
      <c r="K142" s="32">
        <f t="shared" si="76"/>
        <v>-2.4236037934668189E-2</v>
      </c>
      <c r="L142" s="18">
        <f>IF(ISNUMBER(J142), $B145 * K142, "")</f>
        <v>-2423.6037934668188</v>
      </c>
      <c r="M142" s="31"/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5" t="s">
        <v>239</v>
      </c>
      <c r="B143" s="126">
        <v>67.599999999999994</v>
      </c>
      <c r="C143" s="77">
        <v>-6.6298342499999996E-2</v>
      </c>
      <c r="D143" s="15">
        <v>65.900000000000006</v>
      </c>
      <c r="E143" s="32">
        <f t="shared" si="74"/>
        <v>-2.5147928994082674E-2</v>
      </c>
      <c r="F143" s="18">
        <f>IF(ISNUMBER(D143), $B145 * E143, "")</f>
        <v>-2514.7928994082672</v>
      </c>
      <c r="G143" s="31">
        <v>65.599999999999994</v>
      </c>
      <c r="H143" s="32">
        <f t="shared" si="75"/>
        <v>-2.9585798816568049E-2</v>
      </c>
      <c r="I143" s="101">
        <f>IF(ISNUMBER(G143), $B145 * H143, "")</f>
        <v>-2958.5798816568049</v>
      </c>
      <c r="J143" s="15">
        <v>64.7</v>
      </c>
      <c r="K143" s="32">
        <f t="shared" si="76"/>
        <v>-4.2899408284023548E-2</v>
      </c>
      <c r="L143" s="18">
        <f>IF(ISNUMBER(J143), $B145 * K143, "")</f>
        <v>-4289.9408284023548</v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 t="s">
        <v>202</v>
      </c>
      <c r="B144" s="131">
        <v>49.8</v>
      </c>
      <c r="C144" s="79">
        <v>-6.7415730300000004E-2</v>
      </c>
      <c r="D144" s="24">
        <v>50.3</v>
      </c>
      <c r="E144" s="25">
        <f t="shared" si="74"/>
        <v>1.0040160642570281E-2</v>
      </c>
      <c r="F144" s="104">
        <f>IF(ISNUMBER(D144), $B145 * E144, "")</f>
        <v>1004.0160642570281</v>
      </c>
      <c r="G144" s="102">
        <v>49.7</v>
      </c>
      <c r="H144" s="25">
        <f t="shared" si="75"/>
        <v>-2.008032128513942E-3</v>
      </c>
      <c r="I144" s="103">
        <f>IF(ISNUMBER(G144), $B145 * H144, "")</f>
        <v>-200.80321285139419</v>
      </c>
      <c r="J144" s="24">
        <v>47.9</v>
      </c>
      <c r="K144" s="25">
        <f t="shared" si="76"/>
        <v>-3.8152610441767043E-2</v>
      </c>
      <c r="L144" s="104">
        <f>IF(ISNUMBER(J144), $B145 * K144, "")</f>
        <v>-3815.2610441767042</v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271</v>
      </c>
      <c r="B145" s="297">
        <f>$B$37</f>
        <v>100000</v>
      </c>
      <c r="C145" s="298"/>
      <c r="D145" s="26" t="s">
        <v>272</v>
      </c>
      <c r="E145" s="27">
        <f>IF(COUNT(E125:E144), SUM(E125:E144) / COUNT(E125:E144), 0)</f>
        <v>3.2390759140818445E-2</v>
      </c>
      <c r="F145" s="28">
        <f>SUM(F125:F144)</f>
        <v>64781.518281636898</v>
      </c>
      <c r="G145" s="26" t="s">
        <v>272</v>
      </c>
      <c r="H145" s="27">
        <f>IF(COUNT(H125:H144), SUM(H125:H144) / COUNT(H125:H144), 0)</f>
        <v>2.9166854429471433E-2</v>
      </c>
      <c r="I145" s="28">
        <f>SUM(I125:I144)</f>
        <v>58333.70885894286</v>
      </c>
      <c r="J145" s="26" t="s">
        <v>272</v>
      </c>
      <c r="K145" s="27">
        <f>IF(COUNT(K125:K144), SUM(K125:K144) / COUNT(K125:K144), 0)</f>
        <v>9.7785505058715968E-3</v>
      </c>
      <c r="L145" s="28">
        <f>SUM(L125:L144)</f>
        <v>19557.101011743198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255" t="s">
        <v>260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29" t="s">
        <v>268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37000000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-1.7603483499999999E-2</v>
      </c>
      <c r="N149" s="262"/>
      <c r="O149" s="263"/>
      <c r="Q149" s="254"/>
      <c r="R149" s="254"/>
      <c r="S149" s="254"/>
    </row>
    <row r="150" spans="1:19" ht="17.25" thickBot="1">
      <c r="A150" s="299" t="s">
        <v>55</v>
      </c>
      <c r="B150" s="295" t="str">
        <f>TEXT($G$1, "[$-ko-KR]yyyy-mm-dd(ddd) ") &amp; "오전 00:00"</f>
        <v>2021-07-19(월) 오전 00:00</v>
      </c>
      <c r="C150" s="296"/>
      <c r="D150" s="268" t="str">
        <f>TEXT($G$1, "[$-ko-KR]yyyy-mm-dd(ddd) ") &amp; "오후 14:00"</f>
        <v>2021-07-19(월) 오후 14:00</v>
      </c>
      <c r="E150" s="269"/>
      <c r="F150" s="270"/>
      <c r="G150" s="268" t="str">
        <f>TEXT($G$1, "[$-ko-KR]yyyy-mm-dd(ddd) ") &amp; "오후 19:00"</f>
        <v>2021-07-19(월) 오후 19:00</v>
      </c>
      <c r="H150" s="269"/>
      <c r="I150" s="270"/>
      <c r="J150" s="268" t="str">
        <f>TEXT($G$1, "[$-ko-KR]yyyy-mm-dd(ddd) ") &amp; "오후 21:00"</f>
        <v>2021-07-19(월) 오후 21:00</v>
      </c>
      <c r="K150" s="269"/>
      <c r="L150" s="270"/>
      <c r="M150" s="268" t="str">
        <f>TEXT($G$1+1, "[$-ko-KR]yyyy-mm-dd(ddd) ") &amp; "오전 00:00"</f>
        <v>2021-07-20(화) 오전 00:00</v>
      </c>
      <c r="N150" s="269"/>
      <c r="O150" s="270"/>
      <c r="Q150" s="254"/>
      <c r="R150" s="254"/>
      <c r="S150" s="254"/>
    </row>
    <row r="151" spans="1:19" ht="17.25" thickBot="1">
      <c r="A151" s="30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0" t="s">
        <v>58</v>
      </c>
      <c r="H151" s="231" t="s">
        <v>269</v>
      </c>
      <c r="I151" s="23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44"/>
      <c r="R151" s="244"/>
      <c r="S151" s="244"/>
    </row>
    <row r="152" spans="1:19" ht="17.25" thickBot="1">
      <c r="A152" s="123" t="s">
        <v>166</v>
      </c>
      <c r="B152" s="124">
        <v>114</v>
      </c>
      <c r="C152" s="76">
        <v>-1.7241379300000002E-2</v>
      </c>
      <c r="D152" s="13">
        <v>115</v>
      </c>
      <c r="E152" s="14">
        <f>IF(ISNUMBER(D152), (D152 - $B152) / $B152, "")</f>
        <v>8.771929824561403E-3</v>
      </c>
      <c r="F152" s="16">
        <f>IF(ISNUMBER(D152), $B172 * E152, "")</f>
        <v>877.19298245614027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-877.19298245614027</v>
      </c>
      <c r="J152" s="13">
        <v>111</v>
      </c>
      <c r="K152" s="14">
        <f>IF(ISNUMBER(J152), (J152 - $B152) / $B152, "")</f>
        <v>-2.6315789473684209E-2</v>
      </c>
      <c r="L152" s="16">
        <f>IF(ISNUMBER(J152), $B172 * K152, "")</f>
        <v>-2631.5789473684208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25" t="s">
        <v>86</v>
      </c>
      <c r="B153" s="126">
        <v>277</v>
      </c>
      <c r="C153" s="77">
        <v>-1.7730496500000002E-2</v>
      </c>
      <c r="D153" s="15">
        <v>279</v>
      </c>
      <c r="E153" s="32">
        <f t="shared" ref="E153:E156" si="78">IF(ISNUMBER(D153), (D153 - $B153) / $B153, "")</f>
        <v>7.2202166064981952E-3</v>
      </c>
      <c r="F153" s="18">
        <f>IF(ISNUMBER(D153), $B172 * E153, "")</f>
        <v>722.02166064981952</v>
      </c>
      <c r="G153" s="31">
        <v>277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269</v>
      </c>
      <c r="K153" s="32">
        <f t="shared" ref="K153:K156" si="80">IF(ISNUMBER(J153), (J153 - $B153) / $B153, "")</f>
        <v>-2.8880866425992781E-2</v>
      </c>
      <c r="L153" s="18">
        <f>IF(ISNUMBER(J153), $B172 * K153, "")</f>
        <v>-2888.0866425992781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25" t="s">
        <v>160</v>
      </c>
      <c r="B154" s="126">
        <v>920</v>
      </c>
      <c r="C154" s="77">
        <v>-1.8143009599999999E-2</v>
      </c>
      <c r="D154" s="15">
        <v>1000</v>
      </c>
      <c r="E154" s="32">
        <f t="shared" si="78"/>
        <v>8.6956521739130432E-2</v>
      </c>
      <c r="F154" s="18">
        <f>IF(ISNUMBER(D154), $B172 * E154, "")</f>
        <v>8695.652173913044</v>
      </c>
      <c r="G154" s="31">
        <v>991</v>
      </c>
      <c r="H154" s="32">
        <f t="shared" si="79"/>
        <v>7.7173913043478259E-2</v>
      </c>
      <c r="I154" s="101">
        <f>IF(ISNUMBER(G154), $B172 * H154, "")</f>
        <v>7717.391304347826</v>
      </c>
      <c r="J154" s="15">
        <v>952</v>
      </c>
      <c r="K154" s="32">
        <f t="shared" si="80"/>
        <v>3.4782608695652174E-2</v>
      </c>
      <c r="L154" s="18">
        <f>IF(ISNUMBER(J154), $B172 * K154, "")</f>
        <v>3478.2608695652175</v>
      </c>
      <c r="M154" s="31"/>
      <c r="N154" s="32" t="str">
        <f t="shared" si="81"/>
        <v/>
      </c>
      <c r="O154" s="18" t="str">
        <f>IF(ISNUMBER(M154), $B172 * N154, "")</f>
        <v/>
      </c>
      <c r="Q154" s="244"/>
      <c r="R154" s="244"/>
      <c r="S154" s="244"/>
    </row>
    <row r="155" spans="1:19" ht="17.25" thickBot="1">
      <c r="A155" s="125" t="s">
        <v>110</v>
      </c>
      <c r="B155" s="126">
        <v>101</v>
      </c>
      <c r="C155" s="77">
        <v>-1.9417475699999999E-2</v>
      </c>
      <c r="D155" s="15">
        <v>103</v>
      </c>
      <c r="E155" s="32">
        <f t="shared" si="78"/>
        <v>1.9801980198019802E-2</v>
      </c>
      <c r="F155" s="18">
        <f>IF(ISNUMBER(D155), $B172 * E155, "")</f>
        <v>1980.1980198019803</v>
      </c>
      <c r="G155" s="31">
        <v>100</v>
      </c>
      <c r="H155" s="32">
        <f t="shared" si="79"/>
        <v>-9.9009900990099011E-3</v>
      </c>
      <c r="I155" s="101">
        <f>IF(ISNUMBER(G155), $B172 * H155, "")</f>
        <v>-990.09900990099015</v>
      </c>
      <c r="J155" s="15">
        <v>101</v>
      </c>
      <c r="K155" s="32">
        <f t="shared" si="80"/>
        <v>0</v>
      </c>
      <c r="L155" s="18">
        <f>IF(ISNUMBER(J155), $B172 * K155, "")</f>
        <v>0</v>
      </c>
      <c r="M155" s="31"/>
      <c r="N155" s="32" t="str">
        <f t="shared" si="81"/>
        <v/>
      </c>
      <c r="O155" s="18" t="str">
        <f>IF(ISNUMBER(M155), $B172 * N155, "")</f>
        <v/>
      </c>
      <c r="Q155" s="244"/>
      <c r="R155" s="244"/>
      <c r="S155" s="244"/>
    </row>
    <row r="156" spans="1:19" ht="17.25" thickBot="1">
      <c r="A156" s="127" t="s">
        <v>243</v>
      </c>
      <c r="B156" s="128">
        <v>337</v>
      </c>
      <c r="C156" s="78">
        <v>-2.0348837200000001E-2</v>
      </c>
      <c r="D156" s="20">
        <v>340</v>
      </c>
      <c r="E156" s="21">
        <f t="shared" si="78"/>
        <v>8.9020771513353119E-3</v>
      </c>
      <c r="F156" s="22">
        <f>IF(ISNUMBER(D156), $B172 * E156, "")</f>
        <v>890.20771513353122</v>
      </c>
      <c r="G156" s="30">
        <v>339</v>
      </c>
      <c r="H156" s="21">
        <f t="shared" si="79"/>
        <v>5.9347181008902079E-3</v>
      </c>
      <c r="I156" s="105">
        <f>IF(ISNUMBER(G156), $B172 * H156, "")</f>
        <v>593.47181008902078</v>
      </c>
      <c r="J156" s="20">
        <v>339</v>
      </c>
      <c r="K156" s="21">
        <f t="shared" si="80"/>
        <v>5.9347181008902079E-3</v>
      </c>
      <c r="L156" s="22">
        <f>IF(ISNUMBER(J156), $B172 * K156, "")</f>
        <v>593.47181008902078</v>
      </c>
      <c r="M156" s="30"/>
      <c r="N156" s="21" t="str">
        <f t="shared" si="81"/>
        <v/>
      </c>
      <c r="O156" s="22" t="str">
        <f>IF(ISNUMBER(M156), $B172 * N156, "")</f>
        <v/>
      </c>
      <c r="Q156" s="244"/>
      <c r="R156" s="244"/>
      <c r="S156" s="244"/>
    </row>
    <row r="157" spans="1:19" ht="17.25" thickBot="1">
      <c r="A157" s="125" t="s">
        <v>255</v>
      </c>
      <c r="B157" s="129">
        <v>172</v>
      </c>
      <c r="C157" s="80">
        <v>-2.2727272699999999E-2</v>
      </c>
      <c r="D157" s="106">
        <v>170</v>
      </c>
      <c r="E157" s="107">
        <f>IF(ISNUMBER(D157), (D157 - $B157) / $B157, "")</f>
        <v>-1.1627906976744186E-2</v>
      </c>
      <c r="F157" s="108">
        <f>IF(ISNUMBER(D157), $B172 * E157, "")</f>
        <v>-1162.7906976744187</v>
      </c>
      <c r="G157" s="109">
        <v>168</v>
      </c>
      <c r="H157" s="107">
        <f>IF(ISNUMBER(G157), (G157 - $B157) / $B157, "")</f>
        <v>-2.3255813953488372E-2</v>
      </c>
      <c r="I157" s="110">
        <f>IF(ISNUMBER(G157), $B172 * H157, "")</f>
        <v>-2325.5813953488373</v>
      </c>
      <c r="J157" s="106">
        <v>162</v>
      </c>
      <c r="K157" s="107">
        <f>IF(ISNUMBER(J157), (J157 - $B157) / $B157, "")</f>
        <v>-5.8139534883720929E-2</v>
      </c>
      <c r="L157" s="108">
        <f>IF(ISNUMBER(J157), $B172 * K157, "")</f>
        <v>-5813.9534883720926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4"/>
      <c r="R157" s="244"/>
      <c r="S157" s="244"/>
    </row>
    <row r="158" spans="1:19" ht="17.25" thickBot="1">
      <c r="A158" s="125" t="s">
        <v>124</v>
      </c>
      <c r="B158" s="126">
        <v>242</v>
      </c>
      <c r="C158" s="77">
        <v>-2.4193548400000001E-2</v>
      </c>
      <c r="D158" s="15">
        <v>243</v>
      </c>
      <c r="E158" s="32">
        <f t="shared" ref="E158:E161" si="82">IF(ISNUMBER(D158), (D158 - $B158) / $B158, "")</f>
        <v>4.1322314049586778E-3</v>
      </c>
      <c r="F158" s="18">
        <f>IF(ISNUMBER(D158), $B172 * E158, "")</f>
        <v>413.22314049586777</v>
      </c>
      <c r="G158" s="31">
        <v>240</v>
      </c>
      <c r="H158" s="32">
        <f t="shared" ref="H158:H161" si="83">IF(ISNUMBER(G158), (G158 - $B158) / $B158, "")</f>
        <v>-8.2644628099173556E-3</v>
      </c>
      <c r="I158" s="101">
        <f>IF(ISNUMBER(G158), $B172 * H158, "")</f>
        <v>-826.44628099173553</v>
      </c>
      <c r="J158" s="15">
        <v>235</v>
      </c>
      <c r="K158" s="32">
        <f t="shared" ref="K158:K161" si="84">IF(ISNUMBER(J158), (J158 - $B158) / $B158, "")</f>
        <v>-2.8925619834710745E-2</v>
      </c>
      <c r="L158" s="18">
        <f>IF(ISNUMBER(J158), $B172 * K158, "")</f>
        <v>-2892.5619834710747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4"/>
      <c r="R158" s="244"/>
      <c r="S158" s="244"/>
    </row>
    <row r="159" spans="1:19" ht="17.25" thickBot="1">
      <c r="A159" s="125" t="s">
        <v>80</v>
      </c>
      <c r="B159" s="126">
        <v>616</v>
      </c>
      <c r="C159" s="77">
        <v>-2.5316455700000001E-2</v>
      </c>
      <c r="D159" s="15">
        <v>602</v>
      </c>
      <c r="E159" s="32">
        <f t="shared" si="82"/>
        <v>-2.2727272727272728E-2</v>
      </c>
      <c r="F159" s="18">
        <f>IF(ISNUMBER(D159), $B172 * E159, "")</f>
        <v>-2272.727272727273</v>
      </c>
      <c r="G159" s="31">
        <v>602</v>
      </c>
      <c r="H159" s="32">
        <f t="shared" si="83"/>
        <v>-2.2727272727272728E-2</v>
      </c>
      <c r="I159" s="101">
        <f>IF(ISNUMBER(G159), $B172 * H159, "")</f>
        <v>-2272.727272727273</v>
      </c>
      <c r="J159" s="15">
        <v>591</v>
      </c>
      <c r="K159" s="32">
        <f t="shared" si="84"/>
        <v>-4.0584415584415584E-2</v>
      </c>
      <c r="L159" s="18">
        <f>IF(ISNUMBER(J159), $B172 * K159, "")</f>
        <v>-4058.4415584415583</v>
      </c>
      <c r="M159" s="31"/>
      <c r="N159" s="32" t="str">
        <f t="shared" si="85"/>
        <v/>
      </c>
      <c r="O159" s="18" t="str">
        <f>IF(ISNUMBER(M159), $B172 * N159, "")</f>
        <v/>
      </c>
      <c r="Q159" s="244"/>
      <c r="R159" s="244"/>
      <c r="S159" s="244"/>
    </row>
    <row r="160" spans="1:19" ht="17.25" thickBot="1">
      <c r="A160" s="125" t="s">
        <v>214</v>
      </c>
      <c r="B160" s="126">
        <v>220</v>
      </c>
      <c r="C160" s="77">
        <v>-2.65486726E-2</v>
      </c>
      <c r="D160" s="15">
        <v>218</v>
      </c>
      <c r="E160" s="32">
        <f t="shared" si="82"/>
        <v>-9.0909090909090905E-3</v>
      </c>
      <c r="F160" s="18">
        <f>IF(ISNUMBER(D160), $B172 * E160, "")</f>
        <v>-909.09090909090901</v>
      </c>
      <c r="G160" s="31">
        <v>216</v>
      </c>
      <c r="H160" s="32">
        <f t="shared" si="83"/>
        <v>-1.8181818181818181E-2</v>
      </c>
      <c r="I160" s="101">
        <f>IF(ISNUMBER(G160), $B172 * H160, "")</f>
        <v>-1818.181818181818</v>
      </c>
      <c r="J160" s="15">
        <v>212</v>
      </c>
      <c r="K160" s="32">
        <f t="shared" si="84"/>
        <v>-3.6363636363636362E-2</v>
      </c>
      <c r="L160" s="18">
        <f>IF(ISNUMBER(J160), $B172 * K160, "")</f>
        <v>-3636.363636363636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200</v>
      </c>
      <c r="B161" s="131">
        <v>101</v>
      </c>
      <c r="C161" s="79">
        <v>-2.88461538E-2</v>
      </c>
      <c r="D161" s="24">
        <v>99.9</v>
      </c>
      <c r="E161" s="25">
        <f t="shared" si="82"/>
        <v>-1.0891089108910835E-2</v>
      </c>
      <c r="F161" s="104">
        <f>IF(ISNUMBER(D161), $B172 * E161, "")</f>
        <v>-1089.1089108910835</v>
      </c>
      <c r="G161" s="102">
        <v>98.2</v>
      </c>
      <c r="H161" s="25">
        <f t="shared" si="83"/>
        <v>-2.7722772277227695E-2</v>
      </c>
      <c r="I161" s="103">
        <f>IF(ISNUMBER(G161), $B172 * H161, "")</f>
        <v>-2772.2772277227696</v>
      </c>
      <c r="J161" s="24">
        <v>96.5</v>
      </c>
      <c r="K161" s="25">
        <f t="shared" si="84"/>
        <v>-4.4554455445544552E-2</v>
      </c>
      <c r="L161" s="104">
        <f>IF(ISNUMBER(J161), $B172 * K161, "")</f>
        <v>-4455.4455445544554</v>
      </c>
      <c r="M161" s="102"/>
      <c r="N161" s="25" t="str">
        <f t="shared" si="85"/>
        <v/>
      </c>
      <c r="O161" s="104" t="str">
        <f>IF(ISNUMBER(M161), $B172 * N161, "")</f>
        <v/>
      </c>
      <c r="Q161" s="245"/>
      <c r="R161" s="246"/>
      <c r="S161" s="247"/>
    </row>
    <row r="162" spans="1:19">
      <c r="A162" s="123" t="s">
        <v>228</v>
      </c>
      <c r="B162" s="124">
        <v>288</v>
      </c>
      <c r="C162" s="76">
        <v>-3.0303030299999999E-2</v>
      </c>
      <c r="D162" s="13">
        <v>287</v>
      </c>
      <c r="E162" s="14">
        <f>IF(ISNUMBER(D162), (D162 - $B162) / $B162, "")</f>
        <v>-3.472222222222222E-3</v>
      </c>
      <c r="F162" s="16">
        <f>IF(ISNUMBER(D162), $B172 * E162, "")</f>
        <v>-347.22222222222223</v>
      </c>
      <c r="G162" s="29">
        <v>287</v>
      </c>
      <c r="H162" s="14">
        <f>IF(ISNUMBER(G162), (G162 - $B162) / $B162, "")</f>
        <v>-3.472222222222222E-3</v>
      </c>
      <c r="I162" s="100">
        <f>IF(ISNUMBER(G162), $B172 * H162, "")</f>
        <v>-347.22222222222223</v>
      </c>
      <c r="J162" s="13">
        <v>284</v>
      </c>
      <c r="K162" s="14">
        <f>IF(ISNUMBER(J162), (J162 - $B162) / $B162, "")</f>
        <v>-1.3888888888888888E-2</v>
      </c>
      <c r="L162" s="16">
        <f>IF(ISNUMBER(J162), $B172 * K162, "")</f>
        <v>-1388.8888888888889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8"/>
      <c r="R162" s="249"/>
      <c r="S162" s="250"/>
    </row>
    <row r="163" spans="1:19" ht="17.25" thickBot="1">
      <c r="A163" s="125" t="s">
        <v>164</v>
      </c>
      <c r="B163" s="126">
        <v>216</v>
      </c>
      <c r="C163" s="77">
        <v>-3.13901345E-2</v>
      </c>
      <c r="D163" s="15">
        <v>215</v>
      </c>
      <c r="E163" s="32">
        <f t="shared" ref="E163:E166" si="86">IF(ISNUMBER(D163), (D163 - $B163) / $B163, "")</f>
        <v>-4.6296296296296294E-3</v>
      </c>
      <c r="F163" s="18">
        <f>IF(ISNUMBER(D163), $B172 * E163, "")</f>
        <v>-462.96296296296293</v>
      </c>
      <c r="G163" s="31">
        <v>215</v>
      </c>
      <c r="H163" s="32">
        <f t="shared" ref="H163:H166" si="87">IF(ISNUMBER(G163), (G163 - $B163) / $B163, "")</f>
        <v>-4.6296296296296294E-3</v>
      </c>
      <c r="I163" s="101">
        <f>IF(ISNUMBER(G163), $B172 * H163, "")</f>
        <v>-462.96296296296293</v>
      </c>
      <c r="J163" s="15">
        <v>208</v>
      </c>
      <c r="K163" s="32">
        <f t="shared" ref="K163:K166" si="88">IF(ISNUMBER(J163), (J163 - $B163) / $B163, "")</f>
        <v>-3.7037037037037035E-2</v>
      </c>
      <c r="L163" s="18">
        <f>IF(ISNUMBER(J163), $B172 * K163, "")</f>
        <v>-3703.7037037037035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1"/>
      <c r="R163" s="252"/>
      <c r="S163" s="253"/>
    </row>
    <row r="164" spans="1:19" ht="17.25" thickBot="1">
      <c r="A164" s="125" t="s">
        <v>184</v>
      </c>
      <c r="B164" s="126">
        <v>811</v>
      </c>
      <c r="C164" s="77">
        <v>-3.2219570400000001E-2</v>
      </c>
      <c r="D164" s="15">
        <v>815</v>
      </c>
      <c r="E164" s="32">
        <f t="shared" si="86"/>
        <v>4.9321824907521579E-3</v>
      </c>
      <c r="F164" s="18">
        <f>IF(ISNUMBER(D164), $B172 * E164, "")</f>
        <v>493.21824907521579</v>
      </c>
      <c r="G164" s="31">
        <v>806</v>
      </c>
      <c r="H164" s="32">
        <f t="shared" si="87"/>
        <v>-6.1652281134401974E-3</v>
      </c>
      <c r="I164" s="101">
        <f>IF(ISNUMBER(G164), $B172 * H164, "")</f>
        <v>-616.52281134401971</v>
      </c>
      <c r="J164" s="15">
        <v>798</v>
      </c>
      <c r="K164" s="32">
        <f t="shared" si="88"/>
        <v>-1.6029593094944512E-2</v>
      </c>
      <c r="L164" s="18">
        <f>IF(ISNUMBER(J164), $B172 * K164, "")</f>
        <v>-1602.9593094944512</v>
      </c>
      <c r="M164" s="31"/>
      <c r="N164" s="32" t="str">
        <f t="shared" si="89"/>
        <v/>
      </c>
      <c r="O164" s="18" t="str">
        <f>IF(ISNUMBER(M164), $B172 * N164, "")</f>
        <v/>
      </c>
      <c r="Q164" s="244"/>
      <c r="R164" s="244"/>
      <c r="S164" s="244"/>
    </row>
    <row r="165" spans="1:19" ht="17.25" thickBot="1">
      <c r="A165" s="125" t="s">
        <v>108</v>
      </c>
      <c r="B165" s="126">
        <v>904</v>
      </c>
      <c r="C165" s="77">
        <v>-3.3155080199999999E-2</v>
      </c>
      <c r="D165" s="15">
        <v>891</v>
      </c>
      <c r="E165" s="32">
        <f t="shared" si="86"/>
        <v>-1.4380530973451327E-2</v>
      </c>
      <c r="F165" s="18">
        <f>IF(ISNUMBER(D165), $B172 * E165, "")</f>
        <v>-1438.0530973451328</v>
      </c>
      <c r="G165" s="31">
        <v>890</v>
      </c>
      <c r="H165" s="32">
        <f t="shared" si="87"/>
        <v>-1.5486725663716814E-2</v>
      </c>
      <c r="I165" s="101">
        <f>IF(ISNUMBER(G165), $B172 * H165, "")</f>
        <v>-1548.6725663716813</v>
      </c>
      <c r="J165" s="15">
        <v>871</v>
      </c>
      <c r="K165" s="32">
        <f t="shared" si="88"/>
        <v>-3.6504424778761063E-2</v>
      </c>
      <c r="L165" s="18">
        <f>IF(ISNUMBER(J165), $B172 * K165, "")</f>
        <v>-3650.4424778761063</v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27" t="s">
        <v>54</v>
      </c>
      <c r="B166" s="128">
        <v>213</v>
      </c>
      <c r="C166" s="78">
        <v>-3.6199095000000001E-2</v>
      </c>
      <c r="D166" s="20">
        <v>213</v>
      </c>
      <c r="E166" s="21">
        <f t="shared" si="86"/>
        <v>0</v>
      </c>
      <c r="F166" s="22">
        <f>IF(ISNUMBER(D166), $B172 * E166, "")</f>
        <v>0</v>
      </c>
      <c r="G166" s="30">
        <v>208</v>
      </c>
      <c r="H166" s="21">
        <f t="shared" si="87"/>
        <v>-2.3474178403755867E-2</v>
      </c>
      <c r="I166" s="105">
        <f>IF(ISNUMBER(G166), $B172 * H166, "")</f>
        <v>-2347.4178403755868</v>
      </c>
      <c r="J166" s="20">
        <v>207</v>
      </c>
      <c r="K166" s="21">
        <f t="shared" si="88"/>
        <v>-2.8169014084507043E-2</v>
      </c>
      <c r="L166" s="22">
        <f>IF(ISNUMBER(J166), $B172 * K166, "")</f>
        <v>-2816.9014084507044</v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25" t="s">
        <v>233</v>
      </c>
      <c r="B167" s="129">
        <v>348</v>
      </c>
      <c r="C167" s="80">
        <v>-3.8674033099999998E-2</v>
      </c>
      <c r="D167" s="106">
        <v>347</v>
      </c>
      <c r="E167" s="107">
        <f>IF(ISNUMBER(D167), (D167 - $B167) / $B167, "")</f>
        <v>-2.8735632183908046E-3</v>
      </c>
      <c r="F167" s="108">
        <f>IF(ISNUMBER(D167), $B172 * E167, "")</f>
        <v>-287.35632183908046</v>
      </c>
      <c r="G167" s="109">
        <v>345</v>
      </c>
      <c r="H167" s="107">
        <f>IF(ISNUMBER(G167), (G167 - $B167) / $B167, "")</f>
        <v>-8.6206896551724137E-3</v>
      </c>
      <c r="I167" s="110">
        <f>IF(ISNUMBER(G167), $B172 * H167, "")</f>
        <v>-862.06896551724139</v>
      </c>
      <c r="J167" s="106">
        <v>338</v>
      </c>
      <c r="K167" s="107">
        <f>IF(ISNUMBER(J167), (J167 - $B167) / $B167, "")</f>
        <v>-2.8735632183908046E-2</v>
      </c>
      <c r="L167" s="108">
        <f>IF(ISNUMBER(J167), $B172 * K167, "")</f>
        <v>-2873.5632183908046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4"/>
      <c r="R167" s="244"/>
      <c r="S167" s="244"/>
    </row>
    <row r="168" spans="1:19" ht="17.25" thickBot="1">
      <c r="A168" s="125" t="s">
        <v>192</v>
      </c>
      <c r="B168" s="126">
        <v>166</v>
      </c>
      <c r="C168" s="77">
        <v>-4.0462427699999998E-2</v>
      </c>
      <c r="D168" s="15">
        <v>167</v>
      </c>
      <c r="E168" s="32">
        <f t="shared" ref="E168:E171" si="90">IF(ISNUMBER(D168), (D168 - $B168) / $B168, "")</f>
        <v>6.024096385542169E-3</v>
      </c>
      <c r="F168" s="18">
        <f>IF(ISNUMBER(D168), $B172 * E168, "")</f>
        <v>602.40963855421694</v>
      </c>
      <c r="G168" s="31">
        <v>162</v>
      </c>
      <c r="H168" s="32">
        <f t="shared" ref="H168:H171" si="91">IF(ISNUMBER(G168), (G168 - $B168) / $B168, "")</f>
        <v>-2.4096385542168676E-2</v>
      </c>
      <c r="I168" s="101">
        <f>IF(ISNUMBER(G168), $B172 * H168, "")</f>
        <v>-2409.6385542168678</v>
      </c>
      <c r="J168" s="15">
        <v>159</v>
      </c>
      <c r="K168" s="32">
        <f t="shared" ref="K168:K171" si="92">IF(ISNUMBER(J168), (J168 - $B168) / $B168, "")</f>
        <v>-4.2168674698795178E-2</v>
      </c>
      <c r="L168" s="18">
        <f>IF(ISNUMBER(J168), $B172 * K168, "")</f>
        <v>-4216.8674698795176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4"/>
      <c r="R168" s="244"/>
      <c r="S168" s="244"/>
    </row>
    <row r="169" spans="1:19" ht="17.25" thickBot="1">
      <c r="A169" s="125" t="s">
        <v>237</v>
      </c>
      <c r="B169" s="126">
        <v>420</v>
      </c>
      <c r="C169" s="77">
        <v>-4.1095890400000001E-2</v>
      </c>
      <c r="D169" s="15">
        <v>414</v>
      </c>
      <c r="E169" s="32">
        <f t="shared" si="90"/>
        <v>-1.4285714285714285E-2</v>
      </c>
      <c r="F169" s="18">
        <f>IF(ISNUMBER(D169), $B172 * E169, "")</f>
        <v>-1428.5714285714284</v>
      </c>
      <c r="G169" s="31">
        <v>414</v>
      </c>
      <c r="H169" s="32">
        <f t="shared" si="91"/>
        <v>-1.4285714285714285E-2</v>
      </c>
      <c r="I169" s="101">
        <f>IF(ISNUMBER(G169), $B172 * H169, "")</f>
        <v>-1428.5714285714284</v>
      </c>
      <c r="J169" s="15">
        <v>410</v>
      </c>
      <c r="K169" s="32">
        <f t="shared" si="92"/>
        <v>-2.3809523809523808E-2</v>
      </c>
      <c r="L169" s="18">
        <f>IF(ISNUMBER(J169), $B172 * K169, "")</f>
        <v>-2380.9523809523807</v>
      </c>
      <c r="M169" s="31"/>
      <c r="N169" s="32" t="str">
        <f t="shared" si="93"/>
        <v/>
      </c>
      <c r="O169" s="18" t="str">
        <f>IF(ISNUMBER(M169), $B172 * N169, "")</f>
        <v/>
      </c>
      <c r="Q169" s="244"/>
      <c r="R169" s="244"/>
      <c r="S169" s="244"/>
    </row>
    <row r="170" spans="1:19">
      <c r="A170" s="125" t="s">
        <v>220</v>
      </c>
      <c r="B170" s="126">
        <v>151</v>
      </c>
      <c r="C170" s="77">
        <v>-4.4303797499999999E-2</v>
      </c>
      <c r="D170" s="15">
        <v>154</v>
      </c>
      <c r="E170" s="32">
        <f t="shared" si="90"/>
        <v>1.9867549668874173E-2</v>
      </c>
      <c r="F170" s="18">
        <f>IF(ISNUMBER(D170), $B172 * E170, "")</f>
        <v>1986.7549668874174</v>
      </c>
      <c r="G170" s="31">
        <v>153</v>
      </c>
      <c r="H170" s="32">
        <f t="shared" si="91"/>
        <v>1.3245033112582781E-2</v>
      </c>
      <c r="I170" s="101">
        <f>IF(ISNUMBER(G170), $B172 * H170, "")</f>
        <v>1324.5033112582782</v>
      </c>
      <c r="J170" s="15">
        <v>152</v>
      </c>
      <c r="K170" s="32">
        <f t="shared" si="92"/>
        <v>6.6225165562913907E-3</v>
      </c>
      <c r="L170" s="18">
        <f>IF(ISNUMBER(J170), $B172 * K170, "")</f>
        <v>662.25165562913912</v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 t="s">
        <v>57</v>
      </c>
      <c r="B171" s="131">
        <v>170</v>
      </c>
      <c r="C171" s="79">
        <v>-9.5744680900000004E-2</v>
      </c>
      <c r="D171" s="24">
        <v>178</v>
      </c>
      <c r="E171" s="25">
        <f t="shared" si="90"/>
        <v>4.7058823529411764E-2</v>
      </c>
      <c r="F171" s="104">
        <f>IF(ISNUMBER(D171), $B172 * E171, "")</f>
        <v>4705.8823529411766</v>
      </c>
      <c r="G171" s="102">
        <v>166</v>
      </c>
      <c r="H171" s="25">
        <f t="shared" si="91"/>
        <v>-2.3529411764705882E-2</v>
      </c>
      <c r="I171" s="103">
        <f>IF(ISNUMBER(G171), $B172 * H171, "")</f>
        <v>-2352.9411764705883</v>
      </c>
      <c r="J171" s="24">
        <v>156</v>
      </c>
      <c r="K171" s="25">
        <f t="shared" si="92"/>
        <v>-8.2352941176470587E-2</v>
      </c>
      <c r="L171" s="104">
        <f>IF(ISNUMBER(J171), $B172 * K171, "")</f>
        <v>-8235.2941176470595</v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271</v>
      </c>
      <c r="B172" s="297">
        <f>$B$37</f>
        <v>100000</v>
      </c>
      <c r="C172" s="298"/>
      <c r="D172" s="26" t="s">
        <v>272</v>
      </c>
      <c r="E172" s="27">
        <f>IF(COUNT(E152:E171), SUM(E152:E171) / COUNT(E152:E171), 0)</f>
        <v>5.9844385382919491E-3</v>
      </c>
      <c r="F172" s="28">
        <f>SUM(F152:F171)</f>
        <v>11968.877076583896</v>
      </c>
      <c r="G172" s="26" t="s">
        <v>272</v>
      </c>
      <c r="H172" s="27">
        <f>IF(COUNT(H152:H171), SUM(H152:H171) / COUNT(H152:H171), 0)</f>
        <v>-7.311579044843519E-3</v>
      </c>
      <c r="I172" s="28">
        <f>SUM(I152:I171)</f>
        <v>-14623.158089687036</v>
      </c>
      <c r="J172" s="26" t="s">
        <v>272</v>
      </c>
      <c r="K172" s="27">
        <f>IF(COUNT(K152:K171), SUM(K152:K171) / COUNT(K152:K171), 0)</f>
        <v>-2.625601022058538E-2</v>
      </c>
      <c r="L172" s="28">
        <f>SUM(L152:L171)</f>
        <v>-52512.020441170753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255" t="s">
        <v>256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29" t="s">
        <v>268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37000000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-1.7603483499999999E-2</v>
      </c>
      <c r="N176" s="262"/>
      <c r="O176" s="263"/>
      <c r="Q176" s="254"/>
      <c r="R176" s="254"/>
      <c r="S176" s="254"/>
    </row>
    <row r="177" spans="1:19" ht="17.25" thickBot="1">
      <c r="A177" s="299" t="s">
        <v>55</v>
      </c>
      <c r="B177" s="295" t="str">
        <f>TEXT($G$1, "[$-ko-KR]yyyy-mm-dd(ddd) ") &amp; "오전 00:00"</f>
        <v>2021-07-19(월) 오전 00:00</v>
      </c>
      <c r="C177" s="296"/>
      <c r="D177" s="268" t="str">
        <f>TEXT($G$1, "[$-ko-KR]yyyy-mm-dd(ddd) ") &amp; "오후 14:00"</f>
        <v>2021-07-19(월) 오후 14:00</v>
      </c>
      <c r="E177" s="269"/>
      <c r="F177" s="270"/>
      <c r="G177" s="268" t="str">
        <f>TEXT($G$1, "[$-ko-KR]yyyy-mm-dd(ddd) ") &amp; "오후 19:00"</f>
        <v>2021-07-19(월) 오후 19:00</v>
      </c>
      <c r="H177" s="269"/>
      <c r="I177" s="270"/>
      <c r="J177" s="268" t="str">
        <f>TEXT($G$1, "[$-ko-KR]yyyy-mm-dd(ddd) ") &amp; "오후 21:00"</f>
        <v>2021-07-19(월) 오후 21:00</v>
      </c>
      <c r="K177" s="269"/>
      <c r="L177" s="270"/>
      <c r="M177" s="268" t="str">
        <f>TEXT($G$1+1, "[$-ko-KR]yyyy-mm-dd(ddd) ") &amp; "오전 00:00"</f>
        <v>2021-07-20(화) 오전 00:00</v>
      </c>
      <c r="N177" s="269"/>
      <c r="O177" s="270"/>
      <c r="Q177" s="254"/>
      <c r="R177" s="254"/>
      <c r="S177" s="254"/>
    </row>
    <row r="178" spans="1:19" ht="17.25" thickBot="1">
      <c r="A178" s="30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0" t="s">
        <v>58</v>
      </c>
      <c r="H178" s="231" t="s">
        <v>269</v>
      </c>
      <c r="I178" s="23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44"/>
      <c r="R178" s="244"/>
      <c r="S178" s="244"/>
    </row>
    <row r="179" spans="1:19" ht="17.25" thickBot="1">
      <c r="A179" s="123" t="s">
        <v>184</v>
      </c>
      <c r="B179" s="124">
        <v>811</v>
      </c>
      <c r="C179" s="76">
        <v>-3.2219570400000001E-2</v>
      </c>
      <c r="D179" s="13">
        <v>815</v>
      </c>
      <c r="E179" s="14">
        <f>IF(ISNUMBER(D179), (D179 - $B179) / $B179, "")</f>
        <v>4.9321824907521579E-3</v>
      </c>
      <c r="F179" s="16">
        <f>IF(ISNUMBER(D179), $B199 * E179, "")</f>
        <v>493.21824907521579</v>
      </c>
      <c r="G179" s="29">
        <v>806</v>
      </c>
      <c r="H179" s="14">
        <f>IF(ISNUMBER(G179), (G179 - $B179) / $B179, "")</f>
        <v>-6.1652281134401974E-3</v>
      </c>
      <c r="I179" s="100">
        <f>IF(ISNUMBER(G179), $B199 * H179, "")</f>
        <v>-616.52281134401971</v>
      </c>
      <c r="J179" s="13">
        <v>798</v>
      </c>
      <c r="K179" s="14">
        <f>IF(ISNUMBER(J179), (J179 - $B179) / $B179, "")</f>
        <v>-1.6029593094944512E-2</v>
      </c>
      <c r="L179" s="16">
        <f>IF(ISNUMBER(J179), $B199 * K179, "")</f>
        <v>-1602.9593094944512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25" t="s">
        <v>108</v>
      </c>
      <c r="B180" s="126">
        <v>904</v>
      </c>
      <c r="C180" s="77">
        <v>-3.3155080199999999E-2</v>
      </c>
      <c r="D180" s="15">
        <v>891</v>
      </c>
      <c r="E180" s="32">
        <f t="shared" ref="E180:E183" si="94">IF(ISNUMBER(D180), (D180 - $B180) / $B180, "")</f>
        <v>-1.4380530973451327E-2</v>
      </c>
      <c r="F180" s="18">
        <f>IF(ISNUMBER(D180), $B199 * E180, "")</f>
        <v>-1438.0530973451328</v>
      </c>
      <c r="G180" s="31">
        <v>890</v>
      </c>
      <c r="H180" s="32">
        <f t="shared" ref="H180:H183" si="95">IF(ISNUMBER(G180), (G180 - $B180) / $B180, "")</f>
        <v>-1.5486725663716814E-2</v>
      </c>
      <c r="I180" s="101">
        <f>IF(ISNUMBER(G180), $B199 * H180, "")</f>
        <v>-1548.6725663716813</v>
      </c>
      <c r="J180" s="15">
        <v>871</v>
      </c>
      <c r="K180" s="32">
        <f t="shared" ref="K180:K183" si="96">IF(ISNUMBER(J180), (J180 - $B180) / $B180, "")</f>
        <v>-3.6504424778761063E-2</v>
      </c>
      <c r="L180" s="18">
        <f>IF(ISNUMBER(J180), $B199 * K180, "")</f>
        <v>-3650.4424778761063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25" t="s">
        <v>168</v>
      </c>
      <c r="B181" s="126">
        <v>1165</v>
      </c>
      <c r="C181" s="77">
        <v>-3.3195020700000001E-2</v>
      </c>
      <c r="D181" s="15">
        <v>1130</v>
      </c>
      <c r="E181" s="32">
        <f t="shared" si="94"/>
        <v>-3.0042918454935622E-2</v>
      </c>
      <c r="F181" s="18">
        <f>IF(ISNUMBER(D181), $B199 * E181, "")</f>
        <v>-3004.2918454935621</v>
      </c>
      <c r="G181" s="31">
        <v>1110</v>
      </c>
      <c r="H181" s="32">
        <f t="shared" si="95"/>
        <v>-4.7210300429184553E-2</v>
      </c>
      <c r="I181" s="101">
        <f>IF(ISNUMBER(G181), $B199 * H181, "")</f>
        <v>-4721.0300429184554</v>
      </c>
      <c r="J181" s="15">
        <v>1065</v>
      </c>
      <c r="K181" s="32">
        <f t="shared" si="96"/>
        <v>-8.5836909871244635E-2</v>
      </c>
      <c r="L181" s="18">
        <f>IF(ISNUMBER(J181), $B199 * K181, "")</f>
        <v>-8583.6909871244643</v>
      </c>
      <c r="M181" s="31"/>
      <c r="N181" s="32" t="str">
        <f t="shared" si="97"/>
        <v/>
      </c>
      <c r="O181" s="18" t="str">
        <f>IF(ISNUMBER(M181), $B199 * N181, "")</f>
        <v/>
      </c>
      <c r="Q181" s="244"/>
      <c r="R181" s="244"/>
      <c r="S181" s="244"/>
    </row>
    <row r="182" spans="1:19" ht="17.25" thickBot="1">
      <c r="A182" s="125" t="s">
        <v>218</v>
      </c>
      <c r="B182" s="126">
        <v>96.4</v>
      </c>
      <c r="C182" s="77">
        <v>-3.5999999999999997E-2</v>
      </c>
      <c r="D182" s="15">
        <v>97.7</v>
      </c>
      <c r="E182" s="32">
        <f t="shared" si="94"/>
        <v>1.3485477178423206E-2</v>
      </c>
      <c r="F182" s="18">
        <f>IF(ISNUMBER(D182), $B199 * E182, "")</f>
        <v>1348.5477178423207</v>
      </c>
      <c r="G182" s="31">
        <v>95</v>
      </c>
      <c r="H182" s="32">
        <f t="shared" si="95"/>
        <v>-1.4522821576763543E-2</v>
      </c>
      <c r="I182" s="101">
        <f>IF(ISNUMBER(G182), $B199 * H182, "")</f>
        <v>-1452.2821576763542</v>
      </c>
      <c r="J182" s="15">
        <v>93</v>
      </c>
      <c r="K182" s="32">
        <f t="shared" si="96"/>
        <v>-3.526970954356852E-2</v>
      </c>
      <c r="L182" s="18">
        <f>IF(ISNUMBER(J182), $B199 * K182, "")</f>
        <v>-3526.970954356852</v>
      </c>
      <c r="M182" s="31"/>
      <c r="N182" s="32" t="str">
        <f t="shared" si="97"/>
        <v/>
      </c>
      <c r="O182" s="18" t="str">
        <f>IF(ISNUMBER(M182), $B199 * N182, "")</f>
        <v/>
      </c>
      <c r="Q182" s="244"/>
      <c r="R182" s="244"/>
      <c r="S182" s="244"/>
    </row>
    <row r="183" spans="1:19" ht="17.25" thickBot="1">
      <c r="A183" s="127" t="s">
        <v>54</v>
      </c>
      <c r="B183" s="128">
        <v>213</v>
      </c>
      <c r="C183" s="78">
        <v>-3.6199095000000001E-2</v>
      </c>
      <c r="D183" s="20">
        <v>213</v>
      </c>
      <c r="E183" s="21">
        <f t="shared" si="94"/>
        <v>0</v>
      </c>
      <c r="F183" s="22">
        <f>IF(ISNUMBER(D183), $B199 * E183, "")</f>
        <v>0</v>
      </c>
      <c r="G183" s="30">
        <v>208</v>
      </c>
      <c r="H183" s="21">
        <f t="shared" si="95"/>
        <v>-2.3474178403755867E-2</v>
      </c>
      <c r="I183" s="105">
        <f>IF(ISNUMBER(G183), $B199 * H183, "")</f>
        <v>-2347.4178403755868</v>
      </c>
      <c r="J183" s="20">
        <v>207</v>
      </c>
      <c r="K183" s="21">
        <f t="shared" si="96"/>
        <v>-2.8169014084507043E-2</v>
      </c>
      <c r="L183" s="22">
        <f>IF(ISNUMBER(J183), $B199 * K183, "")</f>
        <v>-2816.9014084507044</v>
      </c>
      <c r="M183" s="30"/>
      <c r="N183" s="21" t="str">
        <f t="shared" si="97"/>
        <v/>
      </c>
      <c r="O183" s="22" t="str">
        <f>IF(ISNUMBER(M183), $B199 * N183, "")</f>
        <v/>
      </c>
      <c r="Q183" s="244"/>
      <c r="R183" s="244"/>
      <c r="S183" s="244"/>
    </row>
    <row r="184" spans="1:19" ht="17.25" thickBot="1">
      <c r="A184" s="125" t="s">
        <v>233</v>
      </c>
      <c r="B184" s="129">
        <v>348</v>
      </c>
      <c r="C184" s="80">
        <v>-3.8674033099999998E-2</v>
      </c>
      <c r="D184" s="106">
        <v>347</v>
      </c>
      <c r="E184" s="107">
        <f>IF(ISNUMBER(D184), (D184 - $B184) / $B184, "")</f>
        <v>-2.8735632183908046E-3</v>
      </c>
      <c r="F184" s="108">
        <f>IF(ISNUMBER(D184), $B199 * E184, "")</f>
        <v>-287.35632183908046</v>
      </c>
      <c r="G184" s="109">
        <v>345</v>
      </c>
      <c r="H184" s="107">
        <f>IF(ISNUMBER(G184), (G184 - $B184) / $B184, "")</f>
        <v>-8.6206896551724137E-3</v>
      </c>
      <c r="I184" s="110">
        <f>IF(ISNUMBER(G184), $B199 * H184, "")</f>
        <v>-862.06896551724139</v>
      </c>
      <c r="J184" s="106">
        <v>338</v>
      </c>
      <c r="K184" s="107">
        <f>IF(ISNUMBER(J184), (J184 - $B184) / $B184, "")</f>
        <v>-2.8735632183908046E-2</v>
      </c>
      <c r="L184" s="108">
        <f>IF(ISNUMBER(J184), $B199 * K184, "")</f>
        <v>-2873.5632183908046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4"/>
      <c r="R184" s="244"/>
      <c r="S184" s="244"/>
    </row>
    <row r="185" spans="1:19" ht="17.25" thickBot="1">
      <c r="A185" s="125" t="s">
        <v>196</v>
      </c>
      <c r="B185" s="126">
        <v>2715</v>
      </c>
      <c r="C185" s="77">
        <v>-3.8938053100000002E-2</v>
      </c>
      <c r="D185" s="15">
        <v>2680</v>
      </c>
      <c r="E185" s="32">
        <f t="shared" ref="E185:E188" si="98">IF(ISNUMBER(D185), (D185 - $B185) / $B185, "")</f>
        <v>-1.289134438305709E-2</v>
      </c>
      <c r="F185" s="18">
        <f>IF(ISNUMBER(D185), $B199 * E185, "")</f>
        <v>-1289.134438305709</v>
      </c>
      <c r="G185" s="31">
        <v>2670</v>
      </c>
      <c r="H185" s="32">
        <f t="shared" ref="H185:H188" si="99">IF(ISNUMBER(G185), (G185 - $B185) / $B185, "")</f>
        <v>-1.6574585635359115E-2</v>
      </c>
      <c r="I185" s="101">
        <f>IF(ISNUMBER(G185), $B199 * H185, "")</f>
        <v>-1657.4585635359115</v>
      </c>
      <c r="J185" s="15">
        <v>2605</v>
      </c>
      <c r="K185" s="32">
        <f t="shared" ref="K185:K188" si="100">IF(ISNUMBER(J185), (J185 - $B185) / $B185, "")</f>
        <v>-4.0515653775322284E-2</v>
      </c>
      <c r="L185" s="18">
        <f>IF(ISNUMBER(J185), $B199 * K185, "")</f>
        <v>-4051.5653775322285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4"/>
      <c r="R185" s="244"/>
      <c r="S185" s="244"/>
    </row>
    <row r="186" spans="1:19" ht="17.25" thickBot="1">
      <c r="A186" s="125" t="s">
        <v>222</v>
      </c>
      <c r="B186" s="126">
        <v>94.9</v>
      </c>
      <c r="C186" s="77">
        <v>-3.9473684199999998E-2</v>
      </c>
      <c r="D186" s="15">
        <v>95.3</v>
      </c>
      <c r="E186" s="32">
        <f t="shared" si="98"/>
        <v>4.2149631190726176E-3</v>
      </c>
      <c r="F186" s="18">
        <f>IF(ISNUMBER(D186), $B199 * E186, "")</f>
        <v>421.49631190726177</v>
      </c>
      <c r="G186" s="31">
        <v>94.3</v>
      </c>
      <c r="H186" s="32">
        <f t="shared" si="99"/>
        <v>-6.3224446786091515E-3</v>
      </c>
      <c r="I186" s="101">
        <f>IF(ISNUMBER(G186), $B199 * H186, "")</f>
        <v>-632.24446786091517</v>
      </c>
      <c r="J186" s="15">
        <v>92.6</v>
      </c>
      <c r="K186" s="32">
        <f t="shared" si="100"/>
        <v>-2.4236037934668189E-2</v>
      </c>
      <c r="L186" s="18">
        <f>IF(ISNUMBER(J186), $B199 * K186, "")</f>
        <v>-2423.6037934668188</v>
      </c>
      <c r="M186" s="31"/>
      <c r="N186" s="32" t="str">
        <f t="shared" si="101"/>
        <v/>
      </c>
      <c r="O186" s="18" t="str">
        <f>IF(ISNUMBER(M186), $B199 * N186, "")</f>
        <v/>
      </c>
      <c r="Q186" s="244"/>
      <c r="R186" s="244"/>
      <c r="S186" s="244"/>
    </row>
    <row r="187" spans="1:19" ht="17.25" thickBot="1">
      <c r="A187" s="125" t="s">
        <v>192</v>
      </c>
      <c r="B187" s="126">
        <v>166</v>
      </c>
      <c r="C187" s="77">
        <v>-4.0462427699999998E-2</v>
      </c>
      <c r="D187" s="15">
        <v>167</v>
      </c>
      <c r="E187" s="32">
        <f t="shared" si="98"/>
        <v>6.024096385542169E-3</v>
      </c>
      <c r="F187" s="18">
        <f>IF(ISNUMBER(D187), $B199 * E187, "")</f>
        <v>602.40963855421694</v>
      </c>
      <c r="G187" s="31">
        <v>162</v>
      </c>
      <c r="H187" s="32">
        <f t="shared" si="99"/>
        <v>-2.4096385542168676E-2</v>
      </c>
      <c r="I187" s="101">
        <f>IF(ISNUMBER(G187), $B199 * H187, "")</f>
        <v>-2409.6385542168678</v>
      </c>
      <c r="J187" s="15">
        <v>159</v>
      </c>
      <c r="K187" s="32">
        <f t="shared" si="100"/>
        <v>-4.2168674698795178E-2</v>
      </c>
      <c r="L187" s="18">
        <f>IF(ISNUMBER(J187), $B199 * K187, "")</f>
        <v>-4216.8674698795176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172</v>
      </c>
      <c r="B188" s="131">
        <v>1755</v>
      </c>
      <c r="C188" s="79">
        <v>-4.09836066E-2</v>
      </c>
      <c r="D188" s="24">
        <v>1725</v>
      </c>
      <c r="E188" s="25">
        <f t="shared" si="98"/>
        <v>-1.7094017094017096E-2</v>
      </c>
      <c r="F188" s="104">
        <f>IF(ISNUMBER(D188), $B199 * E188, "")</f>
        <v>-1709.4017094017095</v>
      </c>
      <c r="G188" s="102">
        <v>1725</v>
      </c>
      <c r="H188" s="25">
        <f t="shared" si="99"/>
        <v>-1.7094017094017096E-2</v>
      </c>
      <c r="I188" s="103">
        <f>IF(ISNUMBER(G188), $B199 * H188, "")</f>
        <v>-1709.4017094017095</v>
      </c>
      <c r="J188" s="24">
        <v>1695</v>
      </c>
      <c r="K188" s="25">
        <f t="shared" si="100"/>
        <v>-3.4188034188034191E-2</v>
      </c>
      <c r="L188" s="104">
        <f>IF(ISNUMBER(J188), $B199 * K188, "")</f>
        <v>-3418.8034188034189</v>
      </c>
      <c r="M188" s="102"/>
      <c r="N188" s="25" t="str">
        <f t="shared" si="101"/>
        <v/>
      </c>
      <c r="O188" s="104" t="str">
        <f>IF(ISNUMBER(M188), $B199 * N188, "")</f>
        <v/>
      </c>
      <c r="Q188" s="245"/>
      <c r="R188" s="246"/>
      <c r="S188" s="247"/>
    </row>
    <row r="189" spans="1:19">
      <c r="A189" s="123" t="s">
        <v>237</v>
      </c>
      <c r="B189" s="124">
        <v>420</v>
      </c>
      <c r="C189" s="76">
        <v>-4.1095890400000001E-2</v>
      </c>
      <c r="D189" s="13">
        <v>414</v>
      </c>
      <c r="E189" s="14">
        <f>IF(ISNUMBER(D189), (D189 - $B189) / $B189, "")</f>
        <v>-1.4285714285714285E-2</v>
      </c>
      <c r="F189" s="16">
        <f>IF(ISNUMBER(D189), $B199 * E189, "")</f>
        <v>-1428.5714285714284</v>
      </c>
      <c r="G189" s="29">
        <v>414</v>
      </c>
      <c r="H189" s="14">
        <f>IF(ISNUMBER(G189), (G189 - $B189) / $B189, "")</f>
        <v>-1.4285714285714285E-2</v>
      </c>
      <c r="I189" s="100">
        <f>IF(ISNUMBER(G189), $B199 * H189, "")</f>
        <v>-1428.5714285714284</v>
      </c>
      <c r="J189" s="13">
        <v>410</v>
      </c>
      <c r="K189" s="14">
        <f>IF(ISNUMBER(J189), (J189 - $B189) / $B189, "")</f>
        <v>-2.3809523809523808E-2</v>
      </c>
      <c r="L189" s="16">
        <f>IF(ISNUMBER(J189), $B199 * K189, "")</f>
        <v>-2380.9523809523807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8"/>
      <c r="R189" s="249"/>
      <c r="S189" s="250"/>
    </row>
    <row r="190" spans="1:19" ht="17.25" thickBot="1">
      <c r="A190" s="125" t="s">
        <v>120</v>
      </c>
      <c r="B190" s="126">
        <v>3125</v>
      </c>
      <c r="C190" s="77">
        <v>-4.2879019900000002E-2</v>
      </c>
      <c r="D190" s="15">
        <v>2995</v>
      </c>
      <c r="E190" s="32">
        <f t="shared" ref="E190:E193" si="102">IF(ISNUMBER(D190), (D190 - $B190) / $B190, "")</f>
        <v>-4.1599999999999998E-2</v>
      </c>
      <c r="F190" s="18">
        <f>IF(ISNUMBER(D190), $B199 * E190, "")</f>
        <v>-4160</v>
      </c>
      <c r="G190" s="31">
        <v>3030</v>
      </c>
      <c r="H190" s="32">
        <f t="shared" ref="H190:H193" si="103">IF(ISNUMBER(G190), (G190 - $B190) / $B190, "")</f>
        <v>-3.04E-2</v>
      </c>
      <c r="I190" s="101">
        <f>IF(ISNUMBER(G190), $B199 * H190, "")</f>
        <v>-3040</v>
      </c>
      <c r="J190" s="15">
        <v>2965</v>
      </c>
      <c r="K190" s="32">
        <f t="shared" ref="K190:K193" si="104">IF(ISNUMBER(J190), (J190 - $B190) / $B190, "")</f>
        <v>-5.1200000000000002E-2</v>
      </c>
      <c r="L190" s="18">
        <f>IF(ISNUMBER(J190), $B199 * K190, "")</f>
        <v>-5120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1"/>
      <c r="R190" s="252"/>
      <c r="S190" s="253"/>
    </row>
    <row r="191" spans="1:19" ht="17.25" thickBot="1">
      <c r="A191" s="125" t="s">
        <v>220</v>
      </c>
      <c r="B191" s="126">
        <v>151</v>
      </c>
      <c r="C191" s="77">
        <v>-4.4303797499999999E-2</v>
      </c>
      <c r="D191" s="15">
        <v>154</v>
      </c>
      <c r="E191" s="32">
        <f t="shared" si="102"/>
        <v>1.9867549668874173E-2</v>
      </c>
      <c r="F191" s="18">
        <f>IF(ISNUMBER(D191), $B199 * E191, "")</f>
        <v>1986.7549668874174</v>
      </c>
      <c r="G191" s="31">
        <v>153</v>
      </c>
      <c r="H191" s="32">
        <f t="shared" si="103"/>
        <v>1.3245033112582781E-2</v>
      </c>
      <c r="I191" s="101">
        <f>IF(ISNUMBER(G191), $B199 * H191, "")</f>
        <v>1324.5033112582782</v>
      </c>
      <c r="J191" s="15">
        <v>152</v>
      </c>
      <c r="K191" s="32">
        <f t="shared" si="104"/>
        <v>6.6225165562913907E-3</v>
      </c>
      <c r="L191" s="18">
        <f>IF(ISNUMBER(J191), $B199 * K191, "")</f>
        <v>662.25165562913912</v>
      </c>
      <c r="M191" s="31"/>
      <c r="N191" s="32" t="str">
        <f t="shared" si="105"/>
        <v/>
      </c>
      <c r="O191" s="18" t="str">
        <f>IF(ISNUMBER(M191), $B199 * N191, "")</f>
        <v/>
      </c>
      <c r="Q191" s="244"/>
      <c r="R191" s="244"/>
      <c r="S191" s="244"/>
    </row>
    <row r="192" spans="1:19" ht="17.25" thickBot="1">
      <c r="A192" s="125" t="s">
        <v>212</v>
      </c>
      <c r="B192" s="126">
        <v>1130</v>
      </c>
      <c r="C192" s="77">
        <v>-4.6413502099999997E-2</v>
      </c>
      <c r="D192" s="15">
        <v>1105</v>
      </c>
      <c r="E192" s="32">
        <f t="shared" si="102"/>
        <v>-2.2123893805309734E-2</v>
      </c>
      <c r="F192" s="18">
        <f>IF(ISNUMBER(D192), $B199 * E192, "")</f>
        <v>-2212.3893805309735</v>
      </c>
      <c r="G192" s="31">
        <v>1090</v>
      </c>
      <c r="H192" s="32">
        <f t="shared" si="103"/>
        <v>-3.5398230088495575E-2</v>
      </c>
      <c r="I192" s="101">
        <f>IF(ISNUMBER(G192), $B199 * H192, "")</f>
        <v>-3539.8230088495575</v>
      </c>
      <c r="J192" s="15">
        <v>1055</v>
      </c>
      <c r="K192" s="32">
        <f t="shared" si="104"/>
        <v>-6.637168141592921E-2</v>
      </c>
      <c r="L192" s="18">
        <f>IF(ISNUMBER(J192), $B199 * K192, "")</f>
        <v>-6637.1681415929206</v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27" t="s">
        <v>198</v>
      </c>
      <c r="B193" s="128">
        <v>17100</v>
      </c>
      <c r="C193" s="78">
        <v>-5.2631578900000003E-2</v>
      </c>
      <c r="D193" s="20">
        <v>16630</v>
      </c>
      <c r="E193" s="21">
        <f t="shared" si="102"/>
        <v>-2.7485380116959064E-2</v>
      </c>
      <c r="F193" s="22">
        <f>IF(ISNUMBER(D193), $B199 * E193, "")</f>
        <v>-2748.5380116959063</v>
      </c>
      <c r="G193" s="30">
        <v>16280</v>
      </c>
      <c r="H193" s="21">
        <f t="shared" si="103"/>
        <v>-4.7953216374269005E-2</v>
      </c>
      <c r="I193" s="105">
        <f>IF(ISNUMBER(G193), $B199 * H193, "")</f>
        <v>-4795.3216374269005</v>
      </c>
      <c r="J193" s="20">
        <v>15930</v>
      </c>
      <c r="K193" s="21">
        <f t="shared" si="104"/>
        <v>-6.8421052631578952E-2</v>
      </c>
      <c r="L193" s="22">
        <f>IF(ISNUMBER(J193), $B199 * K193, "")</f>
        <v>-6842.105263157895</v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25" t="s">
        <v>239</v>
      </c>
      <c r="B194" s="129">
        <v>67.599999999999994</v>
      </c>
      <c r="C194" s="80">
        <v>-6.6298342499999996E-2</v>
      </c>
      <c r="D194" s="106">
        <v>65.900000000000006</v>
      </c>
      <c r="E194" s="107">
        <f>IF(ISNUMBER(D194), (D194 - $B194) / $B194, "")</f>
        <v>-2.5147928994082674E-2</v>
      </c>
      <c r="F194" s="108">
        <f>IF(ISNUMBER(D194), $B199 * E194, "")</f>
        <v>-2514.7928994082672</v>
      </c>
      <c r="G194" s="109">
        <v>65.599999999999994</v>
      </c>
      <c r="H194" s="107">
        <f>IF(ISNUMBER(G194), (G194 - $B194) / $B194, "")</f>
        <v>-2.9585798816568049E-2</v>
      </c>
      <c r="I194" s="110">
        <f>IF(ISNUMBER(G194), $B199 * H194, "")</f>
        <v>-2958.5798816568049</v>
      </c>
      <c r="J194" s="106">
        <v>64.7</v>
      </c>
      <c r="K194" s="107">
        <f>IF(ISNUMBER(J194), (J194 - $B194) / $B194, "")</f>
        <v>-4.2899408284023548E-2</v>
      </c>
      <c r="L194" s="108">
        <f>IF(ISNUMBER(J194), $B199 * K194, "")</f>
        <v>-4289.9408284023548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4"/>
      <c r="R194" s="244"/>
      <c r="S194" s="244"/>
    </row>
    <row r="195" spans="1:19" ht="17.25" thickBot="1">
      <c r="A195" s="125" t="s">
        <v>202</v>
      </c>
      <c r="B195" s="126">
        <v>49.8</v>
      </c>
      <c r="C195" s="77">
        <v>-6.7415730300000004E-2</v>
      </c>
      <c r="D195" s="15">
        <v>50.3</v>
      </c>
      <c r="E195" s="32">
        <f t="shared" ref="E195:E198" si="106">IF(ISNUMBER(D195), (D195 - $B195) / $B195, "")</f>
        <v>1.0040160642570281E-2</v>
      </c>
      <c r="F195" s="18">
        <f>IF(ISNUMBER(D195), $B199 * E195, "")</f>
        <v>1004.0160642570281</v>
      </c>
      <c r="G195" s="31">
        <v>49.7</v>
      </c>
      <c r="H195" s="32">
        <f t="shared" ref="H195:H198" si="107">IF(ISNUMBER(G195), (G195 - $B195) / $B195, "")</f>
        <v>-2.008032128513942E-3</v>
      </c>
      <c r="I195" s="101">
        <f>IF(ISNUMBER(G195), $B199 * H195, "")</f>
        <v>-200.80321285139419</v>
      </c>
      <c r="J195" s="15">
        <v>47.9</v>
      </c>
      <c r="K195" s="32">
        <f t="shared" ref="K195:K198" si="108">IF(ISNUMBER(J195), (J195 - $B195) / $B195, "")</f>
        <v>-3.8152610441767043E-2</v>
      </c>
      <c r="L195" s="18">
        <f>IF(ISNUMBER(J195), $B199 * K195, "")</f>
        <v>-3815.2610441767042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4"/>
      <c r="R195" s="244"/>
      <c r="S195" s="244"/>
    </row>
    <row r="196" spans="1:19" ht="17.25" thickBot="1">
      <c r="A196" s="125" t="s">
        <v>170</v>
      </c>
      <c r="B196" s="126">
        <v>20840</v>
      </c>
      <c r="C196" s="77">
        <v>-8.1128747799999998E-2</v>
      </c>
      <c r="D196" s="15">
        <v>19870</v>
      </c>
      <c r="E196" s="32">
        <f t="shared" si="106"/>
        <v>-4.6545105566218811E-2</v>
      </c>
      <c r="F196" s="18">
        <f>IF(ISNUMBER(D196), $B199 * E196, "")</f>
        <v>-4654.5105566218808</v>
      </c>
      <c r="G196" s="31">
        <v>19550</v>
      </c>
      <c r="H196" s="32">
        <f t="shared" si="107"/>
        <v>-6.1900191938579652E-2</v>
      </c>
      <c r="I196" s="101">
        <f>IF(ISNUMBER(G196), $B199 * H196, "")</f>
        <v>-6190.0191938579655</v>
      </c>
      <c r="J196" s="15">
        <v>19400</v>
      </c>
      <c r="K196" s="32">
        <f t="shared" si="108"/>
        <v>-6.9097888675623803E-2</v>
      </c>
      <c r="L196" s="18">
        <f>IF(ISNUMBER(J196), $B199 * K196, "")</f>
        <v>-6909.7888675623799</v>
      </c>
      <c r="M196" s="31"/>
      <c r="N196" s="32" t="str">
        <f t="shared" si="109"/>
        <v/>
      </c>
      <c r="O196" s="18" t="str">
        <f>IF(ISNUMBER(M196), $B199 * N196, "")</f>
        <v/>
      </c>
      <c r="Q196" s="244"/>
      <c r="R196" s="244"/>
      <c r="S196" s="244"/>
    </row>
    <row r="197" spans="1:19">
      <c r="A197" s="125" t="s">
        <v>57</v>
      </c>
      <c r="B197" s="126">
        <v>170</v>
      </c>
      <c r="C197" s="77">
        <v>-9.5744680900000004E-2</v>
      </c>
      <c r="D197" s="15">
        <v>178</v>
      </c>
      <c r="E197" s="32">
        <f t="shared" si="106"/>
        <v>4.7058823529411764E-2</v>
      </c>
      <c r="F197" s="18">
        <f>IF(ISNUMBER(D197), $B199 * E197, "")</f>
        <v>4705.8823529411766</v>
      </c>
      <c r="G197" s="31">
        <v>166</v>
      </c>
      <c r="H197" s="32">
        <f t="shared" si="107"/>
        <v>-2.3529411764705882E-2</v>
      </c>
      <c r="I197" s="101">
        <f>IF(ISNUMBER(G197), $B199 * H197, "")</f>
        <v>-2352.9411764705883</v>
      </c>
      <c r="J197" s="15">
        <v>156</v>
      </c>
      <c r="K197" s="32">
        <f t="shared" si="108"/>
        <v>-8.2352941176470587E-2</v>
      </c>
      <c r="L197" s="18">
        <f>IF(ISNUMBER(J197), $B199 * K197, "")</f>
        <v>-8235.2941176470595</v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 t="s">
        <v>226</v>
      </c>
      <c r="B198" s="131">
        <v>1325</v>
      </c>
      <c r="C198" s="79">
        <v>-0.1451612903</v>
      </c>
      <c r="D198" s="24">
        <v>1250</v>
      </c>
      <c r="E198" s="25">
        <f t="shared" si="106"/>
        <v>-5.6603773584905662E-2</v>
      </c>
      <c r="F198" s="104">
        <f>IF(ISNUMBER(D198), $B199 * E198, "")</f>
        <v>-5660.3773584905666</v>
      </c>
      <c r="G198" s="102">
        <v>1220</v>
      </c>
      <c r="H198" s="25">
        <f t="shared" si="107"/>
        <v>-7.9245283018867921E-2</v>
      </c>
      <c r="I198" s="103">
        <f>IF(ISNUMBER(G198), $B199 * H198, "")</f>
        <v>-7924.5283018867922</v>
      </c>
      <c r="J198" s="24">
        <v>1205</v>
      </c>
      <c r="K198" s="25">
        <f t="shared" si="108"/>
        <v>-9.056603773584905E-2</v>
      </c>
      <c r="L198" s="104">
        <f>IF(ISNUMBER(J198), $B199 * K198, "")</f>
        <v>-9056.6037735849059</v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271</v>
      </c>
      <c r="B199" s="297">
        <f>$B$37</f>
        <v>100000</v>
      </c>
      <c r="C199" s="298"/>
      <c r="D199" s="26" t="s">
        <v>272</v>
      </c>
      <c r="E199" s="27">
        <f>IF(COUNT(E179:E198), SUM(E179:E198) / COUNT(E179:E198), 0)</f>
        <v>-1.0272545873119789E-2</v>
      </c>
      <c r="F199" s="28">
        <f>SUM(F179:F198)</f>
        <v>-20545.091746239577</v>
      </c>
      <c r="G199" s="26" t="s">
        <v>272</v>
      </c>
      <c r="H199" s="27">
        <f>IF(COUNT(H179:H198), SUM(H179:H198) / COUNT(H179:H198), 0)</f>
        <v>-2.4531411104765942E-2</v>
      </c>
      <c r="I199" s="28">
        <f>SUM(I179:I198)</f>
        <v>-49062.822209531892</v>
      </c>
      <c r="J199" s="26" t="s">
        <v>272</v>
      </c>
      <c r="K199" s="27">
        <f>IF(COUNT(K179:K198), SUM(K179:K198) / COUNT(K179:K198), 0)</f>
        <v>-4.4895115588411416E-2</v>
      </c>
      <c r="L199" s="28">
        <f>SUM(L179:L198)</f>
        <v>-89790.231176822839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  <vt:lpstr>2021.07.19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2021-07-19T12:37:40Z</dcterms:modified>
</cp:coreProperties>
</file>