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325D23E-F91C-400A-9CD5-60AA4333B103}" xr6:coauthVersionLast="47" xr6:coauthVersionMax="47" xr10:uidLastSave="{00000000-0000-0000-0000-000000000000}"/>
  <bookViews>
    <workbookView xWindow="2610" yWindow="870" windowWidth="25575" windowHeight="13395" firstSheet="20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  <sheet name="2021.08.23" sheetId="46" r:id="rId28"/>
    <sheet name="2021.08.24" sheetId="47" r:id="rId29"/>
    <sheet name="2021.08.25" sheetId="48" r:id="rId30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27" hidden="1">'2021.08.23'!#REF!</definedName>
    <definedName name="_xlnm._FilterDatabase" localSheetId="28" hidden="1">'2021.08.24'!#REF!</definedName>
    <definedName name="_xlnm._FilterDatabase" localSheetId="29" hidden="1">'2021.08.25'!#REF!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I140" i="48"/>
  <c r="H140" i="48"/>
  <c r="F140" i="48"/>
  <c r="E140" i="48"/>
  <c r="O139" i="48"/>
  <c r="N139" i="48"/>
  <c r="L139" i="48"/>
  <c r="K139" i="48"/>
  <c r="I139" i="48"/>
  <c r="H139" i="48"/>
  <c r="F139" i="48"/>
  <c r="E139" i="48"/>
  <c r="O138" i="48"/>
  <c r="N138" i="48"/>
  <c r="L138" i="48"/>
  <c r="K138" i="48"/>
  <c r="I138" i="48"/>
  <c r="H138" i="48"/>
  <c r="F138" i="48"/>
  <c r="E138" i="48"/>
  <c r="O137" i="48"/>
  <c r="N137" i="48"/>
  <c r="L137" i="48"/>
  <c r="K137" i="48"/>
  <c r="I137" i="48"/>
  <c r="H137" i="48"/>
  <c r="F137" i="48"/>
  <c r="E137" i="48"/>
  <c r="O136" i="48"/>
  <c r="N136" i="48"/>
  <c r="L136" i="48"/>
  <c r="K136" i="48"/>
  <c r="I136" i="48"/>
  <c r="H136" i="48"/>
  <c r="F136" i="48"/>
  <c r="E136" i="48"/>
  <c r="O135" i="48"/>
  <c r="N135" i="48"/>
  <c r="L135" i="48"/>
  <c r="K135" i="48"/>
  <c r="I135" i="48"/>
  <c r="H135" i="48"/>
  <c r="F135" i="48"/>
  <c r="E135" i="48"/>
  <c r="O134" i="48"/>
  <c r="N134" i="48"/>
  <c r="L134" i="48"/>
  <c r="K134" i="48"/>
  <c r="I134" i="48"/>
  <c r="H134" i="48"/>
  <c r="F134" i="48"/>
  <c r="E134" i="48"/>
  <c r="O133" i="48"/>
  <c r="N133" i="48"/>
  <c r="L133" i="48"/>
  <c r="K133" i="48"/>
  <c r="I133" i="48"/>
  <c r="H133" i="48"/>
  <c r="F133" i="48"/>
  <c r="E133" i="48"/>
  <c r="O132" i="48"/>
  <c r="N132" i="48"/>
  <c r="L132" i="48"/>
  <c r="K132" i="48"/>
  <c r="I132" i="48"/>
  <c r="H132" i="48"/>
  <c r="F132" i="48"/>
  <c r="E132" i="48"/>
  <c r="O131" i="48"/>
  <c r="N131" i="48"/>
  <c r="L131" i="48"/>
  <c r="K131" i="48"/>
  <c r="I131" i="48"/>
  <c r="H131" i="48"/>
  <c r="F131" i="48"/>
  <c r="E131" i="48"/>
  <c r="O130" i="48"/>
  <c r="N130" i="48"/>
  <c r="L130" i="48"/>
  <c r="K130" i="48"/>
  <c r="I130" i="48"/>
  <c r="H130" i="48"/>
  <c r="F130" i="48"/>
  <c r="E130" i="48"/>
  <c r="O129" i="48"/>
  <c r="N129" i="48"/>
  <c r="L129" i="48"/>
  <c r="K129" i="48"/>
  <c r="I129" i="48"/>
  <c r="H129" i="48"/>
  <c r="F129" i="48"/>
  <c r="E129" i="48"/>
  <c r="O128" i="48"/>
  <c r="N128" i="48"/>
  <c r="L128" i="48"/>
  <c r="K128" i="48"/>
  <c r="I128" i="48"/>
  <c r="H128" i="48"/>
  <c r="F128" i="48"/>
  <c r="E128" i="48"/>
  <c r="O127" i="48"/>
  <c r="N127" i="48"/>
  <c r="L127" i="48"/>
  <c r="K127" i="48"/>
  <c r="I127" i="48"/>
  <c r="H127" i="48"/>
  <c r="F127" i="48"/>
  <c r="E127" i="48"/>
  <c r="O126" i="48"/>
  <c r="N126" i="48"/>
  <c r="L126" i="48"/>
  <c r="K126" i="48"/>
  <c r="I126" i="48"/>
  <c r="H126" i="48"/>
  <c r="F126" i="48"/>
  <c r="E126" i="48"/>
  <c r="O125" i="48"/>
  <c r="O145" i="48" s="1"/>
  <c r="N125" i="48"/>
  <c r="N145" i="48" s="1"/>
  <c r="L125" i="48"/>
  <c r="L145" i="48" s="1"/>
  <c r="K125" i="48"/>
  <c r="K145" i="48" s="1"/>
  <c r="I125" i="48"/>
  <c r="I145" i="48" s="1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I117" i="48"/>
  <c r="H117" i="48"/>
  <c r="F117" i="48"/>
  <c r="E117" i="48"/>
  <c r="O116" i="48"/>
  <c r="N116" i="48"/>
  <c r="L116" i="48"/>
  <c r="K116" i="48"/>
  <c r="I116" i="48"/>
  <c r="H116" i="48"/>
  <c r="F116" i="48"/>
  <c r="E116" i="48"/>
  <c r="O115" i="48"/>
  <c r="N115" i="48"/>
  <c r="L115" i="48"/>
  <c r="K115" i="48"/>
  <c r="I115" i="48"/>
  <c r="H115" i="48"/>
  <c r="F115" i="48"/>
  <c r="E115" i="48"/>
  <c r="O114" i="48"/>
  <c r="N114" i="48"/>
  <c r="L114" i="48"/>
  <c r="K114" i="48"/>
  <c r="I114" i="48"/>
  <c r="H114" i="48"/>
  <c r="F114" i="48"/>
  <c r="E114" i="48"/>
  <c r="O113" i="48"/>
  <c r="N113" i="48"/>
  <c r="L113" i="48"/>
  <c r="K113" i="48"/>
  <c r="I113" i="48"/>
  <c r="H113" i="48"/>
  <c r="F113" i="48"/>
  <c r="E113" i="48"/>
  <c r="O112" i="48"/>
  <c r="N112" i="48"/>
  <c r="L112" i="48"/>
  <c r="K112" i="48"/>
  <c r="I112" i="48"/>
  <c r="H112" i="48"/>
  <c r="F112" i="48"/>
  <c r="E112" i="48"/>
  <c r="O111" i="48"/>
  <c r="N111" i="48"/>
  <c r="L111" i="48"/>
  <c r="K111" i="48"/>
  <c r="I111" i="48"/>
  <c r="H111" i="48"/>
  <c r="F111" i="48"/>
  <c r="E111" i="48"/>
  <c r="O110" i="48"/>
  <c r="N110" i="48"/>
  <c r="L110" i="48"/>
  <c r="K110" i="48"/>
  <c r="I110" i="48"/>
  <c r="H110" i="48"/>
  <c r="F110" i="48"/>
  <c r="E110" i="48"/>
  <c r="O109" i="48"/>
  <c r="N109" i="48"/>
  <c r="L109" i="48"/>
  <c r="K109" i="48"/>
  <c r="I109" i="48"/>
  <c r="H109" i="48"/>
  <c r="F109" i="48"/>
  <c r="E109" i="48"/>
  <c r="O108" i="48"/>
  <c r="N108" i="48"/>
  <c r="L108" i="48"/>
  <c r="K108" i="48"/>
  <c r="I108" i="48"/>
  <c r="H108" i="48"/>
  <c r="F108" i="48"/>
  <c r="E108" i="48"/>
  <c r="O107" i="48"/>
  <c r="N107" i="48"/>
  <c r="L107" i="48"/>
  <c r="K107" i="48"/>
  <c r="I107" i="48"/>
  <c r="H107" i="48"/>
  <c r="F107" i="48"/>
  <c r="E107" i="48"/>
  <c r="O106" i="48"/>
  <c r="N106" i="48"/>
  <c r="L106" i="48"/>
  <c r="K106" i="48"/>
  <c r="I106" i="48"/>
  <c r="H106" i="48"/>
  <c r="F106" i="48"/>
  <c r="E106" i="48"/>
  <c r="O105" i="48"/>
  <c r="N105" i="48"/>
  <c r="L105" i="48"/>
  <c r="K105" i="48"/>
  <c r="I105" i="48"/>
  <c r="H105" i="48"/>
  <c r="F105" i="48"/>
  <c r="E105" i="48"/>
  <c r="O104" i="48"/>
  <c r="N104" i="48"/>
  <c r="L104" i="48"/>
  <c r="K104" i="48"/>
  <c r="I104" i="48"/>
  <c r="H104" i="48"/>
  <c r="F104" i="48"/>
  <c r="E104" i="48"/>
  <c r="O103" i="48"/>
  <c r="N103" i="48"/>
  <c r="L103" i="48"/>
  <c r="K103" i="48"/>
  <c r="I103" i="48"/>
  <c r="H103" i="48"/>
  <c r="F103" i="48"/>
  <c r="E103" i="48"/>
  <c r="O102" i="48"/>
  <c r="N102" i="48"/>
  <c r="L102" i="48"/>
  <c r="K102" i="48"/>
  <c r="I102" i="48"/>
  <c r="H102" i="48"/>
  <c r="F102" i="48"/>
  <c r="E102" i="48"/>
  <c r="O101" i="48"/>
  <c r="N101" i="48"/>
  <c r="L101" i="48"/>
  <c r="K101" i="48"/>
  <c r="I101" i="48"/>
  <c r="H101" i="48"/>
  <c r="F101" i="48"/>
  <c r="E101" i="48"/>
  <c r="O100" i="48"/>
  <c r="N100" i="48"/>
  <c r="L100" i="48"/>
  <c r="K100" i="48"/>
  <c r="I100" i="48"/>
  <c r="H100" i="48"/>
  <c r="F100" i="48"/>
  <c r="E100" i="48"/>
  <c r="O99" i="48"/>
  <c r="N99" i="48"/>
  <c r="L99" i="48"/>
  <c r="K99" i="48"/>
  <c r="I99" i="48"/>
  <c r="H99" i="48"/>
  <c r="F99" i="48"/>
  <c r="E99" i="48"/>
  <c r="O98" i="48"/>
  <c r="O118" i="48" s="1"/>
  <c r="N98" i="48"/>
  <c r="N118" i="48" s="1"/>
  <c r="L98" i="48"/>
  <c r="L118" i="48" s="1"/>
  <c r="K98" i="48"/>
  <c r="K118" i="48" s="1"/>
  <c r="I98" i="48"/>
  <c r="I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N85" i="48"/>
  <c r="L85" i="48"/>
  <c r="K85" i="48"/>
  <c r="I85" i="48"/>
  <c r="H85" i="48"/>
  <c r="F85" i="48"/>
  <c r="E85" i="48"/>
  <c r="O84" i="48"/>
  <c r="N84" i="48"/>
  <c r="L84" i="48"/>
  <c r="K84" i="48"/>
  <c r="I84" i="48"/>
  <c r="H84" i="48"/>
  <c r="F84" i="48"/>
  <c r="E84" i="48"/>
  <c r="O83" i="48"/>
  <c r="N83" i="48"/>
  <c r="L83" i="48"/>
  <c r="K83" i="48"/>
  <c r="I83" i="48"/>
  <c r="H83" i="48"/>
  <c r="F83" i="48"/>
  <c r="E83" i="48"/>
  <c r="O82" i="48"/>
  <c r="N82" i="48"/>
  <c r="L82" i="48"/>
  <c r="K82" i="48"/>
  <c r="I82" i="48"/>
  <c r="H82" i="48"/>
  <c r="F82" i="48"/>
  <c r="E82" i="48"/>
  <c r="O81" i="48"/>
  <c r="N81" i="48"/>
  <c r="L81" i="48"/>
  <c r="K81" i="48"/>
  <c r="I81" i="48"/>
  <c r="H81" i="48"/>
  <c r="F81" i="48"/>
  <c r="E81" i="48"/>
  <c r="O80" i="48"/>
  <c r="N80" i="48"/>
  <c r="L80" i="48"/>
  <c r="K80" i="48"/>
  <c r="I80" i="48"/>
  <c r="H80" i="48"/>
  <c r="F80" i="48"/>
  <c r="E80" i="48"/>
  <c r="O79" i="48"/>
  <c r="N79" i="48"/>
  <c r="L79" i="48"/>
  <c r="K79" i="48"/>
  <c r="I79" i="48"/>
  <c r="H79" i="48"/>
  <c r="F79" i="48"/>
  <c r="E79" i="48"/>
  <c r="O78" i="48"/>
  <c r="N78" i="48"/>
  <c r="L78" i="48"/>
  <c r="K78" i="48"/>
  <c r="I78" i="48"/>
  <c r="H78" i="48"/>
  <c r="F78" i="48"/>
  <c r="E78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L56" i="48"/>
  <c r="K56" i="48"/>
  <c r="I56" i="48"/>
  <c r="H56" i="48"/>
  <c r="F56" i="48"/>
  <c r="E56" i="48"/>
  <c r="O55" i="48"/>
  <c r="N55" i="48"/>
  <c r="L55" i="48"/>
  <c r="K55" i="48"/>
  <c r="I55" i="48"/>
  <c r="H55" i="48"/>
  <c r="F55" i="48"/>
  <c r="E55" i="48"/>
  <c r="O54" i="48"/>
  <c r="N54" i="48"/>
  <c r="L54" i="48"/>
  <c r="K54" i="48"/>
  <c r="I54" i="48"/>
  <c r="H54" i="48"/>
  <c r="F54" i="48"/>
  <c r="E54" i="48"/>
  <c r="O53" i="48"/>
  <c r="N53" i="48"/>
  <c r="L53" i="48"/>
  <c r="K53" i="48"/>
  <c r="I53" i="48"/>
  <c r="H53" i="48"/>
  <c r="F53" i="48"/>
  <c r="E53" i="48"/>
  <c r="O52" i="48"/>
  <c r="N52" i="48"/>
  <c r="L52" i="48"/>
  <c r="K52" i="48"/>
  <c r="I52" i="48"/>
  <c r="H52" i="48"/>
  <c r="F52" i="48"/>
  <c r="E52" i="48"/>
  <c r="O51" i="48"/>
  <c r="N51" i="48"/>
  <c r="L51" i="48"/>
  <c r="K51" i="48"/>
  <c r="I51" i="48"/>
  <c r="H51" i="48"/>
  <c r="F51" i="48"/>
  <c r="E51" i="48"/>
  <c r="O50" i="48"/>
  <c r="N50" i="48"/>
  <c r="L50" i="48"/>
  <c r="K50" i="48"/>
  <c r="I50" i="48"/>
  <c r="H50" i="48"/>
  <c r="F50" i="48"/>
  <c r="E50" i="48"/>
  <c r="O49" i="48"/>
  <c r="N49" i="48"/>
  <c r="L49" i="48"/>
  <c r="K49" i="48"/>
  <c r="I49" i="48"/>
  <c r="H49" i="48"/>
  <c r="F49" i="48"/>
  <c r="E49" i="48"/>
  <c r="O48" i="48"/>
  <c r="N48" i="48"/>
  <c r="L48" i="48"/>
  <c r="K48" i="48"/>
  <c r="I48" i="48"/>
  <c r="H48" i="48"/>
  <c r="F48" i="48"/>
  <c r="E48" i="48"/>
  <c r="O47" i="48"/>
  <c r="N47" i="48"/>
  <c r="L47" i="48"/>
  <c r="K47" i="48"/>
  <c r="I47" i="48"/>
  <c r="H47" i="48"/>
  <c r="F47" i="48"/>
  <c r="E47" i="48"/>
  <c r="O46" i="48"/>
  <c r="N46" i="48"/>
  <c r="L46" i="48"/>
  <c r="K46" i="48"/>
  <c r="I46" i="48"/>
  <c r="H46" i="48"/>
  <c r="F46" i="48"/>
  <c r="E46" i="48"/>
  <c r="O45" i="48"/>
  <c r="N45" i="48"/>
  <c r="L45" i="48"/>
  <c r="K45" i="48"/>
  <c r="I45" i="48"/>
  <c r="H45" i="48"/>
  <c r="F45" i="48"/>
  <c r="E45" i="48"/>
  <c r="O44" i="48"/>
  <c r="O64" i="48" s="1"/>
  <c r="N44" i="48"/>
  <c r="N64" i="48" s="1"/>
  <c r="L44" i="48"/>
  <c r="L64" i="48" s="1"/>
  <c r="K44" i="48"/>
  <c r="K64" i="48" s="1"/>
  <c r="I44" i="48"/>
  <c r="I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N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N166" i="47"/>
  <c r="O166" i="47" s="1"/>
  <c r="K166" i="47"/>
  <c r="L166" i="47" s="1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N163" i="47"/>
  <c r="O163" i="47" s="1"/>
  <c r="L163" i="47"/>
  <c r="K163" i="47"/>
  <c r="H163" i="47"/>
  <c r="I163" i="47" s="1"/>
  <c r="F163" i="47"/>
  <c r="E163" i="47"/>
  <c r="N162" i="47"/>
  <c r="O162" i="47" s="1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K156" i="47"/>
  <c r="L156" i="47" s="1"/>
  <c r="H156" i="47"/>
  <c r="I156" i="47" s="1"/>
  <c r="F156" i="47"/>
  <c r="E156" i="47"/>
  <c r="N155" i="47"/>
  <c r="O155" i="47" s="1"/>
  <c r="L155" i="47"/>
  <c r="K155" i="47"/>
  <c r="H155" i="47"/>
  <c r="I155" i="47" s="1"/>
  <c r="F155" i="47"/>
  <c r="E155" i="47"/>
  <c r="N154" i="47"/>
  <c r="O154" i="47" s="1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N141" i="47"/>
  <c r="O141" i="47" s="1"/>
  <c r="K141" i="47"/>
  <c r="L141" i="47" s="1"/>
  <c r="H141" i="47"/>
  <c r="I141" i="47" s="1"/>
  <c r="E141" i="47"/>
  <c r="F141" i="47" s="1"/>
  <c r="N140" i="47"/>
  <c r="O140" i="47" s="1"/>
  <c r="K140" i="47"/>
  <c r="L140" i="47" s="1"/>
  <c r="H140" i="47"/>
  <c r="I140" i="47" s="1"/>
  <c r="E140" i="47"/>
  <c r="F140" i="47" s="1"/>
  <c r="N139" i="47"/>
  <c r="O139" i="47" s="1"/>
  <c r="K139" i="47"/>
  <c r="L139" i="47" s="1"/>
  <c r="I139" i="47"/>
  <c r="H139" i="47"/>
  <c r="E139" i="47"/>
  <c r="F139" i="47" s="1"/>
  <c r="N138" i="47"/>
  <c r="O138" i="47" s="1"/>
  <c r="L138" i="47"/>
  <c r="K138" i="47"/>
  <c r="I138" i="47"/>
  <c r="H138" i="47"/>
  <c r="E138" i="47"/>
  <c r="F138" i="47" s="1"/>
  <c r="N137" i="47"/>
  <c r="O137" i="47" s="1"/>
  <c r="K137" i="47"/>
  <c r="L137" i="47" s="1"/>
  <c r="H137" i="47"/>
  <c r="I137" i="47" s="1"/>
  <c r="E137" i="47"/>
  <c r="F137" i="47" s="1"/>
  <c r="N136" i="47"/>
  <c r="O136" i="47" s="1"/>
  <c r="L136" i="47"/>
  <c r="K136" i="47"/>
  <c r="H136" i="47"/>
  <c r="I136" i="47" s="1"/>
  <c r="E136" i="47"/>
  <c r="F136" i="47" s="1"/>
  <c r="N135" i="47"/>
  <c r="O135" i="47" s="1"/>
  <c r="K135" i="47"/>
  <c r="L135" i="47" s="1"/>
  <c r="I135" i="47"/>
  <c r="H135" i="47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L133" i="47"/>
  <c r="K133" i="47"/>
  <c r="H133" i="47"/>
  <c r="I133" i="47" s="1"/>
  <c r="E133" i="47"/>
  <c r="F133" i="47" s="1"/>
  <c r="O132" i="47"/>
  <c r="N132" i="47"/>
  <c r="K132" i="47"/>
  <c r="L132" i="47" s="1"/>
  <c r="H132" i="47"/>
  <c r="I132" i="47" s="1"/>
  <c r="E132" i="47"/>
  <c r="F132" i="47" s="1"/>
  <c r="N131" i="47"/>
  <c r="O131" i="47" s="1"/>
  <c r="L131" i="47"/>
  <c r="K131" i="47"/>
  <c r="I131" i="47"/>
  <c r="H131" i="47"/>
  <c r="E131" i="47"/>
  <c r="F131" i="47" s="1"/>
  <c r="N130" i="47"/>
  <c r="O130" i="47" s="1"/>
  <c r="L130" i="47"/>
  <c r="K130" i="47"/>
  <c r="I130" i="47"/>
  <c r="H130" i="47"/>
  <c r="E130" i="47"/>
  <c r="F130" i="47" s="1"/>
  <c r="N129" i="47"/>
  <c r="O129" i="47" s="1"/>
  <c r="K129" i="47"/>
  <c r="L129" i="47" s="1"/>
  <c r="H129" i="47"/>
  <c r="I129" i="47" s="1"/>
  <c r="E129" i="47"/>
  <c r="F129" i="47" s="1"/>
  <c r="N128" i="47"/>
  <c r="O128" i="47" s="1"/>
  <c r="L128" i="47"/>
  <c r="K128" i="47"/>
  <c r="H128" i="47"/>
  <c r="I128" i="47" s="1"/>
  <c r="E128" i="47"/>
  <c r="F128" i="47" s="1"/>
  <c r="N127" i="47"/>
  <c r="O127" i="47" s="1"/>
  <c r="K127" i="47"/>
  <c r="L127" i="47" s="1"/>
  <c r="I127" i="47"/>
  <c r="H127" i="47"/>
  <c r="E127" i="47"/>
  <c r="F127" i="47" s="1"/>
  <c r="O126" i="47"/>
  <c r="N126" i="47"/>
  <c r="L126" i="47"/>
  <c r="K126" i="47"/>
  <c r="I126" i="47"/>
  <c r="H126" i="47"/>
  <c r="E126" i="47"/>
  <c r="F126" i="47" s="1"/>
  <c r="N125" i="47"/>
  <c r="N145" i="47" s="1"/>
  <c r="L125" i="47"/>
  <c r="K125" i="47"/>
  <c r="K145" i="47" s="1"/>
  <c r="H125" i="47"/>
  <c r="H145" i="47" s="1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K115" i="47"/>
  <c r="L115" i="47" s="1"/>
  <c r="I115" i="47"/>
  <c r="H115" i="47"/>
  <c r="E115" i="47"/>
  <c r="F115" i="47" s="1"/>
  <c r="O114" i="47"/>
  <c r="N114" i="47"/>
  <c r="L114" i="47"/>
  <c r="K114" i="47"/>
  <c r="H114" i="47"/>
  <c r="I114" i="47" s="1"/>
  <c r="E114" i="47"/>
  <c r="F114" i="47" s="1"/>
  <c r="N113" i="47"/>
  <c r="O113" i="47" s="1"/>
  <c r="L113" i="47"/>
  <c r="K113" i="47"/>
  <c r="H113" i="47"/>
  <c r="I113" i="47" s="1"/>
  <c r="E113" i="47"/>
  <c r="F113" i="47" s="1"/>
  <c r="N112" i="47"/>
  <c r="O112" i="47" s="1"/>
  <c r="L112" i="47"/>
  <c r="K112" i="47"/>
  <c r="H112" i="47"/>
  <c r="I112" i="47" s="1"/>
  <c r="E112" i="47"/>
  <c r="F112" i="47" s="1"/>
  <c r="N111" i="47"/>
  <c r="O111" i="47" s="1"/>
  <c r="L111" i="47"/>
  <c r="K111" i="47"/>
  <c r="I111" i="47"/>
  <c r="H111" i="47"/>
  <c r="E111" i="47"/>
  <c r="F111" i="47" s="1"/>
  <c r="N110" i="47"/>
  <c r="O110" i="47" s="1"/>
  <c r="K110" i="47"/>
  <c r="L110" i="47" s="1"/>
  <c r="H110" i="47"/>
  <c r="I110" i="47" s="1"/>
  <c r="E110" i="47"/>
  <c r="F110" i="47" s="1"/>
  <c r="N109" i="47"/>
  <c r="O109" i="47" s="1"/>
  <c r="K109" i="47"/>
  <c r="L109" i="47" s="1"/>
  <c r="H109" i="47"/>
  <c r="I109" i="47" s="1"/>
  <c r="E109" i="47"/>
  <c r="F109" i="47" s="1"/>
  <c r="N108" i="47"/>
  <c r="O108" i="47" s="1"/>
  <c r="K108" i="47"/>
  <c r="L108" i="47" s="1"/>
  <c r="H108" i="47"/>
  <c r="I108" i="47" s="1"/>
  <c r="E108" i="47"/>
  <c r="F108" i="47" s="1"/>
  <c r="O107" i="47"/>
  <c r="N107" i="47"/>
  <c r="K107" i="47"/>
  <c r="L107" i="47" s="1"/>
  <c r="I107" i="47"/>
  <c r="H107" i="47"/>
  <c r="E107" i="47"/>
  <c r="F107" i="47" s="1"/>
  <c r="N106" i="47"/>
  <c r="O106" i="47" s="1"/>
  <c r="L106" i="47"/>
  <c r="K106" i="47"/>
  <c r="H106" i="47"/>
  <c r="I106" i="47" s="1"/>
  <c r="E106" i="47"/>
  <c r="F106" i="47" s="1"/>
  <c r="N105" i="47"/>
  <c r="O105" i="47" s="1"/>
  <c r="L105" i="47"/>
  <c r="K105" i="47"/>
  <c r="H105" i="47"/>
  <c r="I105" i="47" s="1"/>
  <c r="E105" i="47"/>
  <c r="F105" i="47" s="1"/>
  <c r="N104" i="47"/>
  <c r="O104" i="47" s="1"/>
  <c r="L104" i="47"/>
  <c r="K104" i="47"/>
  <c r="H104" i="47"/>
  <c r="I104" i="47" s="1"/>
  <c r="E104" i="47"/>
  <c r="F104" i="47" s="1"/>
  <c r="N103" i="47"/>
  <c r="O103" i="47" s="1"/>
  <c r="K103" i="47"/>
  <c r="L103" i="47" s="1"/>
  <c r="I103" i="47"/>
  <c r="H103" i="47"/>
  <c r="E103" i="47"/>
  <c r="F103" i="47" s="1"/>
  <c r="N102" i="47"/>
  <c r="O102" i="47" s="1"/>
  <c r="K102" i="47"/>
  <c r="L102" i="47" s="1"/>
  <c r="H102" i="47"/>
  <c r="I102" i="47" s="1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E100" i="47"/>
  <c r="F100" i="47" s="1"/>
  <c r="N99" i="47"/>
  <c r="O99" i="47" s="1"/>
  <c r="K99" i="47"/>
  <c r="L99" i="47" s="1"/>
  <c r="I99" i="47"/>
  <c r="H99" i="47"/>
  <c r="E99" i="47"/>
  <c r="F99" i="47" s="1"/>
  <c r="O98" i="47"/>
  <c r="N98" i="47"/>
  <c r="L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F90" i="47"/>
  <c r="E90" i="47"/>
  <c r="N89" i="47"/>
  <c r="O89" i="47" s="1"/>
  <c r="K89" i="47"/>
  <c r="L89" i="47" s="1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L87" i="47"/>
  <c r="K87" i="47"/>
  <c r="H87" i="47"/>
  <c r="I87" i="47" s="1"/>
  <c r="F87" i="47"/>
  <c r="E87" i="47"/>
  <c r="O86" i="47"/>
  <c r="N86" i="47"/>
  <c r="L86" i="47"/>
  <c r="K86" i="47"/>
  <c r="H86" i="47"/>
  <c r="I86" i="47" s="1"/>
  <c r="F86" i="47"/>
  <c r="E86" i="47"/>
  <c r="N85" i="47"/>
  <c r="O85" i="47" s="1"/>
  <c r="K85" i="47"/>
  <c r="L85" i="47" s="1"/>
  <c r="H85" i="47"/>
  <c r="I85" i="47" s="1"/>
  <c r="F85" i="47"/>
  <c r="E85" i="47"/>
  <c r="N84" i="47"/>
  <c r="O84" i="47" s="1"/>
  <c r="K84" i="47"/>
  <c r="L84" i="47" s="1"/>
  <c r="H84" i="47"/>
  <c r="I84" i="47" s="1"/>
  <c r="F84" i="47"/>
  <c r="E84" i="47"/>
  <c r="N83" i="47"/>
  <c r="O83" i="47" s="1"/>
  <c r="L83" i="47"/>
  <c r="K83" i="47"/>
  <c r="H83" i="47"/>
  <c r="I83" i="47" s="1"/>
  <c r="F83" i="47"/>
  <c r="E83" i="47"/>
  <c r="N82" i="47"/>
  <c r="O82" i="47" s="1"/>
  <c r="L82" i="47"/>
  <c r="K82" i="47"/>
  <c r="H82" i="47"/>
  <c r="I82" i="47" s="1"/>
  <c r="F82" i="47"/>
  <c r="E82" i="47"/>
  <c r="N81" i="47"/>
  <c r="O81" i="47" s="1"/>
  <c r="K81" i="47"/>
  <c r="L81" i="47" s="1"/>
  <c r="H81" i="47"/>
  <c r="I81" i="47" s="1"/>
  <c r="F81" i="47"/>
  <c r="E81" i="47"/>
  <c r="N80" i="47"/>
  <c r="O80" i="47" s="1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O78" i="47"/>
  <c r="N78" i="47"/>
  <c r="L78" i="47"/>
  <c r="K78" i="47"/>
  <c r="H78" i="47"/>
  <c r="I78" i="47" s="1"/>
  <c r="F78" i="47"/>
  <c r="E78" i="47"/>
  <c r="N77" i="47"/>
  <c r="O77" i="47" s="1"/>
  <c r="K77" i="47"/>
  <c r="L77" i="47" s="1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N75" i="47"/>
  <c r="O75" i="47" s="1"/>
  <c r="K75" i="47"/>
  <c r="L75" i="47" s="1"/>
  <c r="H75" i="47"/>
  <c r="I75" i="47" s="1"/>
  <c r="F75" i="47"/>
  <c r="E75" i="47"/>
  <c r="N74" i="47"/>
  <c r="O74" i="47" s="1"/>
  <c r="L74" i="47"/>
  <c r="K74" i="47"/>
  <c r="H74" i="47"/>
  <c r="I74" i="47" s="1"/>
  <c r="F74" i="47"/>
  <c r="E74" i="47"/>
  <c r="O73" i="47"/>
  <c r="N73" i="47"/>
  <c r="K73" i="47"/>
  <c r="L73" i="47" s="1"/>
  <c r="H73" i="47"/>
  <c r="I73" i="47" s="1"/>
  <c r="F73" i="47"/>
  <c r="E73" i="47"/>
  <c r="N72" i="47"/>
  <c r="O72" i="47" s="1"/>
  <c r="K72" i="47"/>
  <c r="L72" i="47" s="1"/>
  <c r="H72" i="47"/>
  <c r="I72" i="47" s="1"/>
  <c r="F72" i="47"/>
  <c r="E72" i="47"/>
  <c r="O71" i="47"/>
  <c r="N71" i="47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N60" i="47"/>
  <c r="O60" i="47" s="1"/>
  <c r="L60" i="47"/>
  <c r="K60" i="47"/>
  <c r="H60" i="47"/>
  <c r="I60" i="47" s="1"/>
  <c r="E60" i="47"/>
  <c r="F60" i="47" s="1"/>
  <c r="O59" i="47"/>
  <c r="N59" i="47"/>
  <c r="K59" i="47"/>
  <c r="L59" i="47" s="1"/>
  <c r="H59" i="47"/>
  <c r="I59" i="47" s="1"/>
  <c r="E59" i="47"/>
  <c r="F59" i="47" s="1"/>
  <c r="N58" i="47"/>
  <c r="O58" i="47" s="1"/>
  <c r="L58" i="47"/>
  <c r="K58" i="47"/>
  <c r="I58" i="47"/>
  <c r="H58" i="47"/>
  <c r="E58" i="47"/>
  <c r="F58" i="47" s="1"/>
  <c r="N57" i="47"/>
  <c r="O57" i="47" s="1"/>
  <c r="K57" i="47"/>
  <c r="L57" i="47" s="1"/>
  <c r="H57" i="47"/>
  <c r="I57" i="47" s="1"/>
  <c r="E57" i="47"/>
  <c r="F57" i="47" s="1"/>
  <c r="N56" i="47"/>
  <c r="O56" i="47" s="1"/>
  <c r="L56" i="47"/>
  <c r="K56" i="47"/>
  <c r="H56" i="47"/>
  <c r="I56" i="47" s="1"/>
  <c r="E56" i="47"/>
  <c r="F56" i="47" s="1"/>
  <c r="O55" i="47"/>
  <c r="N55" i="47"/>
  <c r="K55" i="47"/>
  <c r="L55" i="47" s="1"/>
  <c r="H55" i="47"/>
  <c r="I55" i="47" s="1"/>
  <c r="E55" i="47"/>
  <c r="F55" i="47" s="1"/>
  <c r="N54" i="47"/>
  <c r="O54" i="47" s="1"/>
  <c r="L54" i="47"/>
  <c r="K54" i="47"/>
  <c r="I54" i="47"/>
  <c r="H54" i="47"/>
  <c r="E54" i="47"/>
  <c r="F54" i="47" s="1"/>
  <c r="O53" i="47"/>
  <c r="N53" i="47"/>
  <c r="L53" i="47"/>
  <c r="K53" i="47"/>
  <c r="H53" i="47"/>
  <c r="I53" i="47" s="1"/>
  <c r="E53" i="47"/>
  <c r="F53" i="47" s="1"/>
  <c r="N52" i="47"/>
  <c r="O52" i="47" s="1"/>
  <c r="K52" i="47"/>
  <c r="L52" i="47" s="1"/>
  <c r="H52" i="47"/>
  <c r="I52" i="47" s="1"/>
  <c r="E52" i="47"/>
  <c r="F52" i="47" s="1"/>
  <c r="N51" i="47"/>
  <c r="O51" i="47" s="1"/>
  <c r="L51" i="47"/>
  <c r="K51" i="47"/>
  <c r="H51" i="47"/>
  <c r="I51" i="47" s="1"/>
  <c r="E51" i="47"/>
  <c r="F51" i="47" s="1"/>
  <c r="O50" i="47"/>
  <c r="N50" i="47"/>
  <c r="K50" i="47"/>
  <c r="L50" i="47" s="1"/>
  <c r="I50" i="47"/>
  <c r="H50" i="47"/>
  <c r="E50" i="47"/>
  <c r="F50" i="47" s="1"/>
  <c r="N49" i="47"/>
  <c r="O49" i="47" s="1"/>
  <c r="L49" i="47"/>
  <c r="K49" i="47"/>
  <c r="H49" i="47"/>
  <c r="I49" i="47" s="1"/>
  <c r="E49" i="47"/>
  <c r="F49" i="47" s="1"/>
  <c r="N48" i="47"/>
  <c r="O48" i="47" s="1"/>
  <c r="K48" i="47"/>
  <c r="L48" i="47" s="1"/>
  <c r="H48" i="47"/>
  <c r="I48" i="47" s="1"/>
  <c r="E48" i="47"/>
  <c r="F48" i="47" s="1"/>
  <c r="N47" i="47"/>
  <c r="O47" i="47" s="1"/>
  <c r="K47" i="47"/>
  <c r="L47" i="47" s="1"/>
  <c r="H47" i="47"/>
  <c r="I47" i="47" s="1"/>
  <c r="E47" i="47"/>
  <c r="F47" i="47" s="1"/>
  <c r="N46" i="47"/>
  <c r="O46" i="47" s="1"/>
  <c r="K46" i="47"/>
  <c r="L46" i="47" s="1"/>
  <c r="I46" i="47"/>
  <c r="H46" i="47"/>
  <c r="E46" i="47"/>
  <c r="F46" i="47" s="1"/>
  <c r="O45" i="47"/>
  <c r="N45" i="47"/>
  <c r="L45" i="47"/>
  <c r="K45" i="47"/>
  <c r="H45" i="47"/>
  <c r="I45" i="47" s="1"/>
  <c r="E45" i="47"/>
  <c r="F45" i="47" s="1"/>
  <c r="N44" i="47"/>
  <c r="L44" i="47"/>
  <c r="K44" i="47"/>
  <c r="H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N190" i="46"/>
  <c r="O190" i="46" s="1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H141" i="46"/>
  <c r="I141" i="46" s="1"/>
  <c r="F141" i="46"/>
  <c r="E141" i="46"/>
  <c r="N140" i="46"/>
  <c r="O140" i="46" s="1"/>
  <c r="K140" i="46"/>
  <c r="L140" i="46" s="1"/>
  <c r="H140" i="46"/>
  <c r="I140" i="46" s="1"/>
  <c r="F140" i="46"/>
  <c r="E140" i="46"/>
  <c r="N139" i="46"/>
  <c r="O139" i="46" s="1"/>
  <c r="L139" i="46"/>
  <c r="K139" i="46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L137" i="46"/>
  <c r="K137" i="46"/>
  <c r="H137" i="46"/>
  <c r="I137" i="46" s="1"/>
  <c r="F137" i="46"/>
  <c r="E137" i="46"/>
  <c r="N136" i="46"/>
  <c r="O136" i="46" s="1"/>
  <c r="K136" i="46"/>
  <c r="L136" i="46" s="1"/>
  <c r="H136" i="46"/>
  <c r="I136" i="46" s="1"/>
  <c r="F136" i="46"/>
  <c r="E136" i="46"/>
  <c r="N135" i="46"/>
  <c r="O135" i="46" s="1"/>
  <c r="L135" i="46"/>
  <c r="K135" i="46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L133" i="46"/>
  <c r="K133" i="46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N131" i="46"/>
  <c r="O131" i="46" s="1"/>
  <c r="L131" i="46"/>
  <c r="K131" i="46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L129" i="46"/>
  <c r="K129" i="46"/>
  <c r="H129" i="46"/>
  <c r="I129" i="46" s="1"/>
  <c r="F129" i="46"/>
  <c r="E129" i="46"/>
  <c r="N128" i="46"/>
  <c r="O128" i="46" s="1"/>
  <c r="K128" i="46"/>
  <c r="L128" i="46" s="1"/>
  <c r="H128" i="46"/>
  <c r="I128" i="46" s="1"/>
  <c r="F128" i="46"/>
  <c r="E128" i="46"/>
  <c r="N127" i="46"/>
  <c r="O127" i="46" s="1"/>
  <c r="L127" i="46"/>
  <c r="K127" i="46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N125" i="46"/>
  <c r="L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K117" i="46"/>
  <c r="L117" i="46" s="1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N115" i="46"/>
  <c r="O115" i="46" s="1"/>
  <c r="K115" i="46"/>
  <c r="L115" i="46" s="1"/>
  <c r="I115" i="46"/>
  <c r="H115" i="46"/>
  <c r="E115" i="46"/>
  <c r="F115" i="46" s="1"/>
  <c r="N114" i="46"/>
  <c r="O114" i="46" s="1"/>
  <c r="K114" i="46"/>
  <c r="L114" i="46" s="1"/>
  <c r="H114" i="46"/>
  <c r="I114" i="46" s="1"/>
  <c r="E114" i="46"/>
  <c r="F114" i="46" s="1"/>
  <c r="N113" i="46"/>
  <c r="O113" i="46" s="1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N111" i="46"/>
  <c r="O111" i="46" s="1"/>
  <c r="L111" i="46"/>
  <c r="K111" i="46"/>
  <c r="I111" i="46"/>
  <c r="H111" i="46"/>
  <c r="E111" i="46"/>
  <c r="F111" i="46" s="1"/>
  <c r="O110" i="46"/>
  <c r="N110" i="46"/>
  <c r="K110" i="46"/>
  <c r="L110" i="46" s="1"/>
  <c r="H110" i="46"/>
  <c r="I110" i="46" s="1"/>
  <c r="E110" i="46"/>
  <c r="F110" i="46" s="1"/>
  <c r="N109" i="46"/>
  <c r="O109" i="46" s="1"/>
  <c r="L109" i="46"/>
  <c r="K109" i="46"/>
  <c r="H109" i="46"/>
  <c r="I109" i="46" s="1"/>
  <c r="E109" i="46"/>
  <c r="F109" i="46" s="1"/>
  <c r="N108" i="46"/>
  <c r="O108" i="46" s="1"/>
  <c r="K108" i="46"/>
  <c r="L108" i="46" s="1"/>
  <c r="H108" i="46"/>
  <c r="I108" i="46" s="1"/>
  <c r="E108" i="46"/>
  <c r="F108" i="46" s="1"/>
  <c r="O107" i="46"/>
  <c r="N107" i="46"/>
  <c r="L107" i="46"/>
  <c r="K107" i="46"/>
  <c r="I107" i="46"/>
  <c r="H107" i="46"/>
  <c r="E107" i="46"/>
  <c r="F107" i="46" s="1"/>
  <c r="N106" i="46"/>
  <c r="O106" i="46" s="1"/>
  <c r="L106" i="46"/>
  <c r="K106" i="46"/>
  <c r="H106" i="46"/>
  <c r="I106" i="46" s="1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I103" i="46"/>
  <c r="H103" i="46"/>
  <c r="E103" i="46"/>
  <c r="F103" i="46" s="1"/>
  <c r="N102" i="46"/>
  <c r="O102" i="46" s="1"/>
  <c r="K102" i="46"/>
  <c r="L102" i="46" s="1"/>
  <c r="H102" i="46"/>
  <c r="I102" i="46" s="1"/>
  <c r="E102" i="46"/>
  <c r="F102" i="46" s="1"/>
  <c r="N101" i="46"/>
  <c r="O101" i="46" s="1"/>
  <c r="K101" i="46"/>
  <c r="L101" i="46" s="1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K99" i="46"/>
  <c r="L99" i="46" s="1"/>
  <c r="I99" i="46"/>
  <c r="H99" i="46"/>
  <c r="E99" i="46"/>
  <c r="F99" i="46" s="1"/>
  <c r="N98" i="46"/>
  <c r="N118" i="46" s="1"/>
  <c r="K98" i="46"/>
  <c r="H98" i="46"/>
  <c r="H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L87" i="46"/>
  <c r="K87" i="46"/>
  <c r="I87" i="46"/>
  <c r="H87" i="46"/>
  <c r="E87" i="46"/>
  <c r="F87" i="46" s="1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L82" i="46"/>
  <c r="K82" i="46"/>
  <c r="H82" i="46"/>
  <c r="I82" i="46" s="1"/>
  <c r="E82" i="46"/>
  <c r="F82" i="46" s="1"/>
  <c r="O81" i="46"/>
  <c r="N81" i="46"/>
  <c r="K81" i="46"/>
  <c r="L81" i="46" s="1"/>
  <c r="H81" i="46"/>
  <c r="I81" i="46" s="1"/>
  <c r="E81" i="46"/>
  <c r="F81" i="46" s="1"/>
  <c r="N80" i="46"/>
  <c r="O80" i="46" s="1"/>
  <c r="L80" i="46"/>
  <c r="K80" i="46"/>
  <c r="I80" i="46"/>
  <c r="H80" i="46"/>
  <c r="E80" i="46"/>
  <c r="F80" i="46" s="1"/>
  <c r="O79" i="46"/>
  <c r="N79" i="46"/>
  <c r="L79" i="46"/>
  <c r="K79" i="46"/>
  <c r="I79" i="46"/>
  <c r="H79" i="46"/>
  <c r="E79" i="46"/>
  <c r="F79" i="46" s="1"/>
  <c r="N78" i="46"/>
  <c r="O78" i="46" s="1"/>
  <c r="K78" i="46"/>
  <c r="L78" i="46" s="1"/>
  <c r="H78" i="46"/>
  <c r="I78" i="46" s="1"/>
  <c r="E78" i="46"/>
  <c r="F78" i="46" s="1"/>
  <c r="O77" i="46"/>
  <c r="N77" i="46"/>
  <c r="L77" i="46"/>
  <c r="K77" i="46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O72" i="46"/>
  <c r="N72" i="46"/>
  <c r="K72" i="46"/>
  <c r="L72" i="46" s="1"/>
  <c r="I72" i="46"/>
  <c r="H72" i="46"/>
  <c r="E72" i="46"/>
  <c r="F72" i="46" s="1"/>
  <c r="O71" i="46"/>
  <c r="N71" i="46"/>
  <c r="L71" i="46"/>
  <c r="K71" i="46"/>
  <c r="K91" i="46" s="1"/>
  <c r="I71" i="46"/>
  <c r="H71" i="46"/>
  <c r="E71" i="46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N60" i="46"/>
  <c r="O60" i="46" s="1"/>
  <c r="O18" i="46" s="1"/>
  <c r="K60" i="46"/>
  <c r="L60" i="46" s="1"/>
  <c r="L18" i="46" s="1"/>
  <c r="H60" i="46"/>
  <c r="I60" i="46" s="1"/>
  <c r="I18" i="46" s="1"/>
  <c r="E60" i="46"/>
  <c r="F60" i="46" s="1"/>
  <c r="F18" i="46" s="1"/>
  <c r="O59" i="46"/>
  <c r="O27" i="46" s="1"/>
  <c r="N59" i="46"/>
  <c r="K59" i="46"/>
  <c r="L59" i="46" s="1"/>
  <c r="L27" i="46" s="1"/>
  <c r="I59" i="46"/>
  <c r="H59" i="46"/>
  <c r="F59" i="46"/>
  <c r="E59" i="46"/>
  <c r="N58" i="46"/>
  <c r="O58" i="46" s="1"/>
  <c r="O28" i="46" s="1"/>
  <c r="K58" i="46"/>
  <c r="L58" i="46" s="1"/>
  <c r="L28" i="46" s="1"/>
  <c r="I58" i="46"/>
  <c r="H58" i="46"/>
  <c r="F58" i="46"/>
  <c r="E58" i="46"/>
  <c r="O57" i="46"/>
  <c r="N57" i="46"/>
  <c r="K57" i="46"/>
  <c r="L57" i="46" s="1"/>
  <c r="L21" i="46" s="1"/>
  <c r="I57" i="46"/>
  <c r="H57" i="46"/>
  <c r="F57" i="46"/>
  <c r="E57" i="46"/>
  <c r="N56" i="46"/>
  <c r="O56" i="46" s="1"/>
  <c r="O24" i="46" s="1"/>
  <c r="K56" i="46"/>
  <c r="L56" i="46" s="1"/>
  <c r="L24" i="46" s="1"/>
  <c r="I56" i="46"/>
  <c r="H56" i="46"/>
  <c r="F56" i="46"/>
  <c r="E56" i="46"/>
  <c r="O55" i="46"/>
  <c r="N55" i="46"/>
  <c r="K55" i="46"/>
  <c r="L55" i="46" s="1"/>
  <c r="L20" i="46" s="1"/>
  <c r="I55" i="46"/>
  <c r="H55" i="46"/>
  <c r="F55" i="46"/>
  <c r="E55" i="46"/>
  <c r="N54" i="46"/>
  <c r="N26" i="46" s="1"/>
  <c r="K54" i="46"/>
  <c r="L54" i="46" s="1"/>
  <c r="L26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N52" i="46"/>
  <c r="O52" i="46" s="1"/>
  <c r="O25" i="46" s="1"/>
  <c r="K52" i="46"/>
  <c r="L52" i="46" s="1"/>
  <c r="L25" i="46" s="1"/>
  <c r="I52" i="46"/>
  <c r="H52" i="46"/>
  <c r="F52" i="46"/>
  <c r="E52" i="46"/>
  <c r="O51" i="46"/>
  <c r="O29" i="46" s="1"/>
  <c r="N51" i="46"/>
  <c r="K51" i="46"/>
  <c r="L51" i="46" s="1"/>
  <c r="L29" i="46" s="1"/>
  <c r="I51" i="46"/>
  <c r="H51" i="46"/>
  <c r="F51" i="46"/>
  <c r="E51" i="46"/>
  <c r="N50" i="46"/>
  <c r="O50" i="46" s="1"/>
  <c r="O22" i="46" s="1"/>
  <c r="K50" i="46"/>
  <c r="L50" i="46" s="1"/>
  <c r="L22" i="46" s="1"/>
  <c r="I50" i="46"/>
  <c r="H50" i="46"/>
  <c r="F50" i="46"/>
  <c r="E50" i="46"/>
  <c r="O49" i="46"/>
  <c r="N49" i="46"/>
  <c r="K49" i="46"/>
  <c r="L49" i="46" s="1"/>
  <c r="L23" i="46" s="1"/>
  <c r="I49" i="46"/>
  <c r="H49" i="46"/>
  <c r="F49" i="46"/>
  <c r="E49" i="46"/>
  <c r="N48" i="46"/>
  <c r="O48" i="46" s="1"/>
  <c r="K48" i="46"/>
  <c r="L48" i="46" s="1"/>
  <c r="I48" i="46"/>
  <c r="H48" i="46"/>
  <c r="F48" i="46"/>
  <c r="E48" i="46"/>
  <c r="O47" i="46"/>
  <c r="N47" i="46"/>
  <c r="K47" i="46"/>
  <c r="L47" i="46" s="1"/>
  <c r="L17" i="46" s="1"/>
  <c r="I47" i="46"/>
  <c r="H47" i="46"/>
  <c r="F47" i="46"/>
  <c r="E47" i="46"/>
  <c r="N46" i="46"/>
  <c r="O46" i="46" s="1"/>
  <c r="O19" i="46" s="1"/>
  <c r="K46" i="46"/>
  <c r="L46" i="46" s="1"/>
  <c r="L19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N44" i="46"/>
  <c r="K44" i="46"/>
  <c r="I44" i="46"/>
  <c r="H44" i="46"/>
  <c r="F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N29" i="46"/>
  <c r="M29" i="46"/>
  <c r="K29" i="46"/>
  <c r="J29" i="46"/>
  <c r="I29" i="46"/>
  <c r="H29" i="46"/>
  <c r="G29" i="46"/>
  <c r="F29" i="46"/>
  <c r="E29" i="46"/>
  <c r="D29" i="46"/>
  <c r="C29" i="46"/>
  <c r="B29" i="46"/>
  <c r="M28" i="46"/>
  <c r="K28" i="46"/>
  <c r="J28" i="46"/>
  <c r="I28" i="46"/>
  <c r="H28" i="46"/>
  <c r="G28" i="46"/>
  <c r="F28" i="46"/>
  <c r="E28" i="46"/>
  <c r="D28" i="46"/>
  <c r="C28" i="46"/>
  <c r="B28" i="46"/>
  <c r="N27" i="46"/>
  <c r="M27" i="46"/>
  <c r="K27" i="46"/>
  <c r="J27" i="46"/>
  <c r="I27" i="46"/>
  <c r="H27" i="46"/>
  <c r="G27" i="46"/>
  <c r="F27" i="46"/>
  <c r="E27" i="46"/>
  <c r="D27" i="46"/>
  <c r="C27" i="46"/>
  <c r="B27" i="46"/>
  <c r="M26" i="46"/>
  <c r="K26" i="46"/>
  <c r="J26" i="46"/>
  <c r="I26" i="46"/>
  <c r="H26" i="46"/>
  <c r="G26" i="46"/>
  <c r="F26" i="46"/>
  <c r="E26" i="46"/>
  <c r="D26" i="46"/>
  <c r="C26" i="46"/>
  <c r="B26" i="46"/>
  <c r="N25" i="46"/>
  <c r="M25" i="46"/>
  <c r="K25" i="46"/>
  <c r="J25" i="46"/>
  <c r="I25" i="46"/>
  <c r="H25" i="46"/>
  <c r="G25" i="46"/>
  <c r="F25" i="46"/>
  <c r="E25" i="46"/>
  <c r="D25" i="46"/>
  <c r="C25" i="46"/>
  <c r="B25" i="46"/>
  <c r="N24" i="46"/>
  <c r="M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N22" i="46"/>
  <c r="M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K20" i="46"/>
  <c r="J20" i="46"/>
  <c r="I20" i="46"/>
  <c r="H20" i="46"/>
  <c r="G20" i="46"/>
  <c r="F20" i="46"/>
  <c r="E20" i="46"/>
  <c r="D20" i="46"/>
  <c r="C20" i="46"/>
  <c r="B20" i="46"/>
  <c r="N19" i="46"/>
  <c r="M19" i="46"/>
  <c r="K19" i="46"/>
  <c r="J19" i="46"/>
  <c r="I19" i="46"/>
  <c r="H19" i="46"/>
  <c r="G19" i="46"/>
  <c r="F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O179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K140" i="45"/>
  <c r="L140" i="45" s="1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N136" i="45"/>
  <c r="O136" i="45" s="1"/>
  <c r="K136" i="45"/>
  <c r="L136" i="45" s="1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N110" i="45"/>
  <c r="O110" i="45" s="1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N105" i="45"/>
  <c r="O105" i="45" s="1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O98" i="45"/>
  <c r="N98" i="45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F90" i="45"/>
  <c r="E90" i="45"/>
  <c r="N89" i="45"/>
  <c r="O89" i="45" s="1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N86" i="45"/>
  <c r="O86" i="45" s="1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N82" i="45"/>
  <c r="O82" i="45" s="1"/>
  <c r="K82" i="45"/>
  <c r="L82" i="45" s="1"/>
  <c r="H82" i="45"/>
  <c r="I82" i="45" s="1"/>
  <c r="F82" i="45"/>
  <c r="E82" i="45"/>
  <c r="N81" i="45"/>
  <c r="O81" i="45" s="1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L79" i="45"/>
  <c r="K79" i="45"/>
  <c r="H79" i="45"/>
  <c r="I79" i="45" s="1"/>
  <c r="F79" i="45"/>
  <c r="E79" i="45"/>
  <c r="N78" i="45"/>
  <c r="O78" i="45" s="1"/>
  <c r="K78" i="45"/>
  <c r="L78" i="45" s="1"/>
  <c r="H78" i="45"/>
  <c r="I78" i="45" s="1"/>
  <c r="F78" i="45"/>
  <c r="E78" i="45"/>
  <c r="N77" i="45"/>
  <c r="O77" i="45" s="1"/>
  <c r="L77" i="45"/>
  <c r="K77" i="45"/>
  <c r="H77" i="45"/>
  <c r="I77" i="45" s="1"/>
  <c r="F77" i="45"/>
  <c r="E77" i="45"/>
  <c r="N76" i="45"/>
  <c r="O76" i="45" s="1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K74" i="45"/>
  <c r="L74" i="45" s="1"/>
  <c r="H74" i="45"/>
  <c r="I74" i="45" s="1"/>
  <c r="F74" i="45"/>
  <c r="E74" i="45"/>
  <c r="N73" i="45"/>
  <c r="O73" i="45" s="1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N58" i="45"/>
  <c r="O58" i="45" s="1"/>
  <c r="O28" i="45" s="1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N54" i="45"/>
  <c r="O54" i="45" s="1"/>
  <c r="O17" i="45" s="1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N50" i="45"/>
  <c r="O50" i="45" s="1"/>
  <c r="O24" i="45" s="1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N46" i="45"/>
  <c r="O46" i="45" s="1"/>
  <c r="O22" i="45" s="1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N44" i="45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N64" i="47" l="1"/>
  <c r="N199" i="47"/>
  <c r="G9" i="47" s="1"/>
  <c r="O179" i="47"/>
  <c r="O199" i="47" s="1"/>
  <c r="N172" i="47"/>
  <c r="O152" i="47"/>
  <c r="O172" i="47" s="1"/>
  <c r="O125" i="47"/>
  <c r="O145" i="47" s="1"/>
  <c r="O118" i="47"/>
  <c r="N118" i="47"/>
  <c r="O91" i="47"/>
  <c r="N91" i="47"/>
  <c r="O44" i="47"/>
  <c r="O64" i="47" s="1"/>
  <c r="G5" i="47" s="1"/>
  <c r="K37" i="48"/>
  <c r="O37" i="48"/>
  <c r="H37" i="48"/>
  <c r="E37" i="48"/>
  <c r="I37" i="48"/>
  <c r="F37" i="48"/>
  <c r="N37" i="48"/>
  <c r="L37" i="48"/>
  <c r="G7" i="48"/>
  <c r="G9" i="48"/>
  <c r="G5" i="48"/>
  <c r="G3" i="48"/>
  <c r="K199" i="47"/>
  <c r="L179" i="47"/>
  <c r="L199" i="47" s="1"/>
  <c r="K172" i="47"/>
  <c r="L152" i="47"/>
  <c r="L172" i="47" s="1"/>
  <c r="L145" i="47"/>
  <c r="K118" i="47"/>
  <c r="L118" i="47"/>
  <c r="K91" i="47"/>
  <c r="L91" i="47"/>
  <c r="L64" i="47"/>
  <c r="K64" i="47"/>
  <c r="I179" i="47"/>
  <c r="I199" i="47" s="1"/>
  <c r="I152" i="47"/>
  <c r="I172" i="47" s="1"/>
  <c r="I125" i="47"/>
  <c r="I145" i="47" s="1"/>
  <c r="I98" i="47"/>
  <c r="I118" i="47" s="1"/>
  <c r="I71" i="47"/>
  <c r="I91" i="47" s="1"/>
  <c r="H64" i="47"/>
  <c r="I44" i="47"/>
  <c r="I64" i="47" s="1"/>
  <c r="F125" i="47"/>
  <c r="F145" i="47" s="1"/>
  <c r="F98" i="47"/>
  <c r="F118" i="47" s="1"/>
  <c r="F44" i="47"/>
  <c r="F64" i="47" s="1"/>
  <c r="N199" i="46"/>
  <c r="O179" i="46"/>
  <c r="O199" i="46" s="1"/>
  <c r="O172" i="46"/>
  <c r="N172" i="46"/>
  <c r="N145" i="46"/>
  <c r="O145" i="46"/>
  <c r="O98" i="46"/>
  <c r="O118" i="46" s="1"/>
  <c r="O91" i="46"/>
  <c r="N91" i="46"/>
  <c r="N28" i="46"/>
  <c r="N37" i="46" s="1"/>
  <c r="O54" i="46"/>
  <c r="O26" i="46" s="1"/>
  <c r="O37" i="46" s="1"/>
  <c r="N64" i="46"/>
  <c r="O44" i="46"/>
  <c r="O64" i="46" s="1"/>
  <c r="K37" i="47"/>
  <c r="O37" i="47"/>
  <c r="E37" i="47"/>
  <c r="I37" i="47"/>
  <c r="H37" i="47"/>
  <c r="L37" i="47"/>
  <c r="F37" i="47"/>
  <c r="N37" i="47"/>
  <c r="G7" i="47"/>
  <c r="G3" i="47"/>
  <c r="K199" i="46"/>
  <c r="L179" i="46"/>
  <c r="L199" i="46" s="1"/>
  <c r="K172" i="46"/>
  <c r="L152" i="46"/>
  <c r="L172" i="46" s="1"/>
  <c r="L145" i="46"/>
  <c r="K145" i="46"/>
  <c r="K118" i="46"/>
  <c r="L98" i="46"/>
  <c r="L118" i="46" s="1"/>
  <c r="L91" i="46"/>
  <c r="K64" i="46"/>
  <c r="L44" i="46"/>
  <c r="L64" i="46" s="1"/>
  <c r="I179" i="46"/>
  <c r="I199" i="46" s="1"/>
  <c r="I152" i="46"/>
  <c r="I172" i="46" s="1"/>
  <c r="I125" i="46"/>
  <c r="I145" i="46" s="1"/>
  <c r="I98" i="46"/>
  <c r="I118" i="46" s="1"/>
  <c r="I91" i="46"/>
  <c r="H91" i="46"/>
  <c r="H64" i="46"/>
  <c r="I64" i="46"/>
  <c r="E118" i="46"/>
  <c r="E91" i="46"/>
  <c r="F64" i="46"/>
  <c r="F98" i="46"/>
  <c r="F118" i="46" s="1"/>
  <c r="F71" i="46"/>
  <c r="F91" i="46" s="1"/>
  <c r="O199" i="45"/>
  <c r="N199" i="45"/>
  <c r="O172" i="45"/>
  <c r="N172" i="45"/>
  <c r="O125" i="45"/>
  <c r="O145" i="45" s="1"/>
  <c r="O118" i="45"/>
  <c r="N118" i="45"/>
  <c r="N91" i="45"/>
  <c r="O71" i="45"/>
  <c r="O91" i="45" s="1"/>
  <c r="N64" i="45"/>
  <c r="O64" i="45"/>
  <c r="G5" i="45" s="1"/>
  <c r="G9" i="46"/>
  <c r="K37" i="46"/>
  <c r="E37" i="46"/>
  <c r="I37" i="46"/>
  <c r="H37" i="46"/>
  <c r="F37" i="46"/>
  <c r="L37" i="46"/>
  <c r="G7" i="46"/>
  <c r="G5" i="46"/>
  <c r="G3" i="46"/>
  <c r="K199" i="45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8" l="1"/>
  <c r="G11" i="47"/>
  <c r="G11" i="46"/>
  <c r="G11" i="45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G45" i="3"/>
  <c r="H270" i="9"/>
  <c r="C42" i="9"/>
  <c r="K7" i="5"/>
  <c r="O44" i="3"/>
  <c r="K114" i="9"/>
  <c r="O48" i="9"/>
  <c r="C231" i="9"/>
  <c r="H136" i="9"/>
  <c r="K176" i="9"/>
  <c r="N255" i="9"/>
  <c r="E158" i="9"/>
  <c r="O23" i="9"/>
  <c r="L25" i="9"/>
  <c r="O45" i="9"/>
  <c r="O262" i="9"/>
  <c r="K48" i="3"/>
  <c r="L27" i="9"/>
  <c r="E120" i="9"/>
  <c r="K33" i="9"/>
  <c r="H29" i="9"/>
  <c r="F100" i="9"/>
  <c r="K21" i="3"/>
  <c r="K8" i="5"/>
  <c r="E258" i="9"/>
  <c r="N158" i="9"/>
  <c r="L188" i="9"/>
  <c r="I256" i="9"/>
  <c r="I275" i="9"/>
  <c r="F179" i="9"/>
  <c r="H114" i="9"/>
  <c r="K45" i="9"/>
  <c r="N229" i="9"/>
  <c r="K174" i="9"/>
  <c r="L78" i="9"/>
  <c r="O229" i="9"/>
  <c r="L28" i="9"/>
  <c r="E232" i="9"/>
  <c r="C83" i="9"/>
  <c r="K262" i="9"/>
  <c r="C157" i="9"/>
  <c r="H74" i="9"/>
  <c r="K60" i="3"/>
  <c r="O177" i="9"/>
  <c r="C186" i="9"/>
  <c r="F155" i="9"/>
  <c r="O216" i="9"/>
  <c r="K126" i="9"/>
  <c r="F216" i="9"/>
  <c r="E66" i="9"/>
  <c r="F237" i="9"/>
  <c r="L90" i="9"/>
  <c r="E77" i="9"/>
  <c r="N152" i="9"/>
  <c r="E40" i="9"/>
  <c r="O47" i="3"/>
  <c r="O124" i="9"/>
  <c r="E22" i="9"/>
  <c r="F257" i="9"/>
  <c r="N259" i="9"/>
  <c r="K57" i="3"/>
  <c r="K258" i="9"/>
  <c r="N225" i="9"/>
  <c r="K265" i="9"/>
  <c r="E107" i="9"/>
  <c r="N242" i="9"/>
  <c r="O50" i="3"/>
  <c r="K11" i="3"/>
  <c r="G74" i="3"/>
  <c r="L88" i="9"/>
  <c r="H102" i="9"/>
  <c r="E274" i="9"/>
  <c r="G70" i="3"/>
  <c r="E25" i="9"/>
  <c r="H217" i="9"/>
  <c r="E127" i="9"/>
  <c r="E195" i="9"/>
  <c r="K277" i="9"/>
  <c r="N269" i="9"/>
  <c r="F74" i="9"/>
  <c r="F149" i="9"/>
  <c r="N71" i="9"/>
  <c r="E87" i="9"/>
  <c r="C229" i="9"/>
  <c r="E251" i="9"/>
  <c r="K257" i="9"/>
  <c r="I151" i="9"/>
  <c r="N29" i="9"/>
  <c r="N40" i="9"/>
  <c r="I200" i="9"/>
  <c r="O70" i="9"/>
  <c r="E154" i="9"/>
  <c r="C256" i="9"/>
  <c r="G66" i="3"/>
  <c r="E178" i="9"/>
  <c r="K9" i="3"/>
  <c r="C90" i="9"/>
  <c r="I146" i="9"/>
  <c r="E261" i="9"/>
  <c r="E278" i="9"/>
  <c r="K50" i="9"/>
  <c r="E49" i="9"/>
  <c r="E99" i="9"/>
  <c r="O56" i="3"/>
  <c r="L161" i="9"/>
  <c r="F213" i="9"/>
  <c r="H47" i="9"/>
  <c r="I257" i="9"/>
  <c r="C183" i="9"/>
  <c r="I240" i="9"/>
  <c r="H213" i="9"/>
  <c r="H32" i="9"/>
  <c r="L46" i="9"/>
  <c r="I125" i="9"/>
  <c r="N65" i="9"/>
  <c r="G59" i="3"/>
  <c r="F123" i="9"/>
  <c r="O228" i="9"/>
  <c r="L82" i="9"/>
  <c r="G67" i="3"/>
  <c r="E137" i="9"/>
  <c r="N68" i="9"/>
  <c r="E117" i="9"/>
  <c r="O265" i="9"/>
  <c r="G50" i="3"/>
  <c r="H280" i="9"/>
  <c r="L160" i="9"/>
  <c r="L61" i="9"/>
  <c r="N256" i="9"/>
  <c r="C255" i="9"/>
  <c r="H193" i="9"/>
  <c r="O76" i="9"/>
  <c r="L223" i="9"/>
  <c r="C48" i="9"/>
  <c r="C260" i="9"/>
  <c r="L159" i="9"/>
  <c r="I85" i="9"/>
  <c r="K39" i="3"/>
  <c r="I120" i="9"/>
  <c r="H159" i="9"/>
  <c r="K231" i="9"/>
  <c r="I101" i="9"/>
  <c r="K151" i="9"/>
  <c r="C102" i="9"/>
  <c r="I163" i="9"/>
  <c r="I225" i="9"/>
  <c r="F259" i="9"/>
  <c r="F75" i="9"/>
  <c r="F220" i="9"/>
  <c r="L201" i="9"/>
  <c r="K202" i="9"/>
  <c r="F41" i="9"/>
  <c r="H163" i="9"/>
  <c r="I29" i="9"/>
  <c r="C24" i="9"/>
  <c r="F199" i="9"/>
  <c r="C240" i="9"/>
  <c r="L231" i="9"/>
  <c r="H260" i="9"/>
  <c r="F178" i="9"/>
  <c r="O269" i="9"/>
  <c r="L64" i="9"/>
  <c r="F127" i="9"/>
  <c r="K24" i="9"/>
  <c r="L229" i="9"/>
  <c r="O71" i="3"/>
  <c r="O279" i="9"/>
  <c r="F164" i="9"/>
  <c r="O41" i="9"/>
  <c r="K102" i="9"/>
  <c r="F50" i="9"/>
  <c r="L103" i="9"/>
  <c r="O61" i="3"/>
  <c r="L45" i="9"/>
  <c r="G64" i="3"/>
  <c r="O138" i="9"/>
  <c r="N161" i="9"/>
  <c r="F126" i="9"/>
  <c r="H192" i="9"/>
  <c r="L51" i="9"/>
  <c r="E255" i="9"/>
  <c r="I122" i="9"/>
  <c r="G73" i="3"/>
  <c r="F188" i="9"/>
  <c r="K271" i="9"/>
  <c r="E200" i="9"/>
  <c r="L22" i="9"/>
  <c r="C127" i="9"/>
  <c r="O202" i="9"/>
  <c r="C232" i="9"/>
  <c r="O164" i="9"/>
  <c r="L86" i="9"/>
  <c r="C89" i="9"/>
  <c r="O87" i="9"/>
  <c r="L195" i="9"/>
  <c r="I48" i="9"/>
  <c r="L163" i="9"/>
  <c r="F29" i="9"/>
  <c r="I266" i="9"/>
  <c r="K256" i="9"/>
  <c r="H109" i="9"/>
  <c r="N85" i="9"/>
  <c r="L256" i="9"/>
  <c r="C164" i="9"/>
  <c r="G33" i="3"/>
  <c r="K62" i="9"/>
  <c r="C118" i="9"/>
  <c r="L224" i="9"/>
  <c r="O271" i="9"/>
  <c r="O122" i="9"/>
  <c r="L202" i="9"/>
  <c r="L68" i="9"/>
  <c r="O153" i="9"/>
  <c r="F27" i="9"/>
  <c r="H140" i="9"/>
  <c r="H232" i="9"/>
  <c r="O179" i="9"/>
  <c r="O69" i="9"/>
  <c r="G46" i="3"/>
  <c r="F46" i="9"/>
  <c r="C38" i="9"/>
  <c r="L26" i="9"/>
  <c r="I216" i="9"/>
  <c r="K27" i="9"/>
  <c r="N101" i="9"/>
  <c r="I201" i="9"/>
  <c r="O25" i="9"/>
  <c r="N165" i="9"/>
  <c r="L43" i="9"/>
  <c r="I232" i="9"/>
  <c r="C220" i="9"/>
  <c r="H228" i="9"/>
  <c r="I261" i="9"/>
  <c r="C160" i="9"/>
  <c r="N62" i="9"/>
  <c r="I263" i="9"/>
  <c r="H118" i="9"/>
  <c r="H269" i="9"/>
  <c r="O62" i="3"/>
  <c r="I104" i="9"/>
  <c r="L120" i="9"/>
  <c r="K72" i="3"/>
  <c r="O110" i="9"/>
  <c r="I236" i="9"/>
  <c r="I153" i="9"/>
  <c r="E100" i="9"/>
  <c r="O273" i="9"/>
  <c r="C270" i="9"/>
  <c r="K266" i="9"/>
  <c r="H83" i="9"/>
  <c r="H142" i="9"/>
  <c r="E188" i="9"/>
  <c r="O32" i="9"/>
  <c r="H65" i="9"/>
  <c r="C238" i="9"/>
  <c r="H221" i="9"/>
  <c r="F48" i="9"/>
  <c r="K146" i="9"/>
  <c r="L33" i="9"/>
  <c r="I254" i="9"/>
  <c r="I109" i="9"/>
  <c r="C217" i="9"/>
  <c r="K121" i="9"/>
  <c r="L184" i="9"/>
  <c r="H154" i="9"/>
  <c r="K6" i="3"/>
  <c r="I228" i="9"/>
  <c r="G65" i="3"/>
  <c r="E162" i="9"/>
  <c r="N226" i="9"/>
  <c r="N183" i="9"/>
  <c r="C85" i="9"/>
  <c r="I49" i="9"/>
  <c r="G34" i="3"/>
  <c r="F23" i="9"/>
  <c r="O81" i="9"/>
  <c r="C136" i="9"/>
  <c r="O204" i="9"/>
  <c r="E229" i="9"/>
  <c r="F242" i="9"/>
  <c r="O195" i="9"/>
  <c r="E242" i="9"/>
  <c r="F70" i="9"/>
  <c r="H212" i="9"/>
  <c r="O181" i="9"/>
  <c r="O75" i="9"/>
  <c r="H274" i="9"/>
  <c r="K11" i="5"/>
  <c r="E160" i="9"/>
  <c r="K250" i="9"/>
  <c r="L271" i="9"/>
  <c r="I191" i="9"/>
  <c r="E192" i="9"/>
  <c r="L157" i="9"/>
  <c r="L185" i="9"/>
  <c r="I82" i="9"/>
  <c r="C125" i="9"/>
  <c r="K154" i="9"/>
  <c r="O146" i="9"/>
  <c r="H62" i="9"/>
  <c r="K149" i="9"/>
  <c r="K178" i="9"/>
  <c r="I65" i="9"/>
  <c r="O174" i="9"/>
  <c r="I149" i="9"/>
  <c r="L34" i="9"/>
  <c r="I74" i="9"/>
  <c r="I269" i="9"/>
  <c r="E189" i="9"/>
  <c r="N99" i="9"/>
  <c r="N141" i="9"/>
  <c r="K12" i="3"/>
  <c r="L124" i="9"/>
  <c r="N193" i="9"/>
  <c r="N241" i="9"/>
  <c r="E125" i="9"/>
  <c r="O42" i="9"/>
  <c r="E159" i="9"/>
  <c r="E72" i="9"/>
  <c r="F110" i="9"/>
  <c r="O257" i="9"/>
  <c r="K254" i="9"/>
  <c r="H240" i="9"/>
  <c r="H48" i="9"/>
  <c r="N143" i="9"/>
  <c r="L81" i="9"/>
  <c r="C110" i="9"/>
  <c r="C122" i="9"/>
  <c r="O37" i="9"/>
  <c r="F104" i="9"/>
  <c r="L192" i="9"/>
  <c r="L47" i="9"/>
  <c r="E147" i="9"/>
  <c r="H27" i="9"/>
  <c r="H237" i="9"/>
  <c r="K22" i="5"/>
  <c r="O102" i="9"/>
  <c r="H216" i="9"/>
  <c r="H200" i="9"/>
  <c r="N52" i="9"/>
  <c r="F273" i="9"/>
  <c r="H238" i="9"/>
  <c r="E81" i="9"/>
  <c r="L197" i="9"/>
  <c r="I87" i="9"/>
  <c r="E217" i="9"/>
  <c r="I116" i="9"/>
  <c r="L158" i="9"/>
  <c r="K110" i="9"/>
  <c r="F35" i="9"/>
  <c r="O70" i="3"/>
  <c r="E28" i="9"/>
  <c r="C52" i="9"/>
  <c r="H80" i="9"/>
  <c r="K65" i="3"/>
  <c r="L193" i="9"/>
  <c r="N184" i="9"/>
  <c r="I213" i="9"/>
  <c r="E144" i="9"/>
  <c r="H108" i="9"/>
  <c r="E198" i="9"/>
  <c r="L155" i="9"/>
  <c r="K74" i="3"/>
  <c r="I157" i="9"/>
  <c r="H60" i="9"/>
  <c r="H39" i="9"/>
  <c r="K18" i="5"/>
  <c r="H76" i="9"/>
  <c r="H107" i="9"/>
  <c r="F268" i="9"/>
  <c r="F272" i="9"/>
  <c r="O118" i="9"/>
  <c r="K194" i="9"/>
  <c r="O39" i="3"/>
  <c r="K44" i="9"/>
  <c r="C51" i="9"/>
  <c r="E34" i="9"/>
  <c r="L233" i="9"/>
  <c r="O32" i="3"/>
  <c r="C82" i="9"/>
  <c r="K280" i="9"/>
  <c r="K63" i="9"/>
  <c r="N51" i="9"/>
  <c r="F65" i="9"/>
  <c r="O37" i="3"/>
  <c r="O189" i="9"/>
  <c r="K36" i="3"/>
  <c r="K155" i="9"/>
  <c r="I150" i="9"/>
  <c r="C228" i="9"/>
  <c r="H161" i="9"/>
  <c r="L37" i="9"/>
  <c r="L31" i="9"/>
  <c r="N120" i="9"/>
  <c r="O200" i="9"/>
  <c r="I121" i="9"/>
  <c r="E259" i="9"/>
  <c r="L189" i="9"/>
  <c r="C190" i="9"/>
  <c r="K68" i="3"/>
  <c r="F260" i="9"/>
  <c r="H37" i="9"/>
  <c r="E101" i="9"/>
  <c r="N115" i="9"/>
  <c r="I182" i="9"/>
  <c r="K153" i="9"/>
  <c r="H194" i="9"/>
  <c r="I42" i="9"/>
  <c r="O40" i="9"/>
  <c r="L270" i="9"/>
  <c r="N88" i="9"/>
  <c r="C113" i="9"/>
  <c r="L44" i="9"/>
  <c r="N89" i="9"/>
  <c r="F160" i="9"/>
  <c r="E197" i="9"/>
  <c r="L23" i="9"/>
  <c r="K184" i="9"/>
  <c r="L121" i="9"/>
  <c r="H153" i="9"/>
  <c r="I77" i="9"/>
  <c r="O126" i="9"/>
  <c r="C199" i="9"/>
  <c r="O275" i="9"/>
  <c r="K212" i="9"/>
  <c r="C166" i="9"/>
  <c r="N187" i="9"/>
  <c r="I220" i="9"/>
  <c r="C47" i="9"/>
  <c r="N84" i="9"/>
  <c r="L76" i="9"/>
  <c r="I174" i="9"/>
  <c r="H267" i="9"/>
  <c r="E166" i="9"/>
  <c r="O238" i="9"/>
  <c r="E80" i="9"/>
  <c r="N72" i="9"/>
  <c r="N268" i="9"/>
  <c r="O112" i="9"/>
  <c r="G68" i="3"/>
  <c r="G61" i="3"/>
  <c r="K72" i="9"/>
  <c r="H125" i="9"/>
  <c r="K159" i="9"/>
  <c r="H149" i="9"/>
  <c r="I184" i="9"/>
  <c r="K157" i="9"/>
  <c r="I107" i="9"/>
  <c r="N42" i="9"/>
  <c r="F109" i="9"/>
  <c r="O159" i="9"/>
  <c r="E219" i="9"/>
  <c r="E60" i="9"/>
  <c r="H252" i="9"/>
  <c r="N48" i="9"/>
  <c r="C31" i="9"/>
  <c r="L177" i="9"/>
  <c r="K39" i="9"/>
  <c r="E181" i="9"/>
  <c r="H105" i="9"/>
  <c r="F266" i="9"/>
  <c r="L166" i="9"/>
  <c r="K238" i="9"/>
  <c r="N273" i="9"/>
  <c r="O42" i="3"/>
  <c r="C154" i="9"/>
  <c r="E228" i="9"/>
  <c r="O103" i="9"/>
  <c r="N142" i="9"/>
  <c r="C28" i="9"/>
  <c r="K37" i="3"/>
  <c r="F85" i="9"/>
  <c r="L198" i="9"/>
  <c r="N185" i="9"/>
  <c r="O276" i="9"/>
  <c r="N76" i="9"/>
  <c r="I124" i="9"/>
  <c r="N263" i="9"/>
  <c r="C121" i="9"/>
  <c r="K90" i="9"/>
  <c r="F101" i="9"/>
  <c r="N60" i="9"/>
  <c r="O184" i="9"/>
  <c r="F30" i="9"/>
  <c r="N214" i="9"/>
  <c r="I154" i="9"/>
  <c r="I81" i="9"/>
  <c r="O105" i="9"/>
  <c r="E73" i="9"/>
  <c r="K22" i="9"/>
  <c r="C144" i="9"/>
  <c r="E216" i="9"/>
  <c r="K193" i="9"/>
  <c r="O45" i="3"/>
  <c r="H146" i="9"/>
  <c r="I162" i="9"/>
  <c r="L141" i="9"/>
  <c r="N186" i="9"/>
  <c r="K109" i="9"/>
  <c r="I231" i="9"/>
  <c r="K137" i="9"/>
  <c r="F156" i="9"/>
  <c r="H85" i="9"/>
  <c r="O64" i="3"/>
  <c r="K78" i="9"/>
  <c r="K71" i="3"/>
  <c r="E260" i="9"/>
  <c r="N24" i="9"/>
  <c r="F62" i="9"/>
  <c r="I280" i="9"/>
  <c r="H182" i="9"/>
  <c r="H73" i="9"/>
  <c r="K16" i="5"/>
  <c r="I80" i="9"/>
  <c r="H220" i="9"/>
  <c r="F88" i="9"/>
  <c r="F183" i="9"/>
  <c r="F225" i="9"/>
  <c r="I123" i="9"/>
  <c r="C101" i="9"/>
  <c r="E241" i="9"/>
  <c r="H120" i="9"/>
  <c r="O256" i="9"/>
  <c r="I114" i="9"/>
  <c r="O85" i="9"/>
  <c r="F161" i="9"/>
  <c r="G44" i="3"/>
  <c r="F215" i="9"/>
  <c r="I272" i="9"/>
  <c r="O203" i="9"/>
  <c r="K70" i="3"/>
  <c r="E44" i="9"/>
  <c r="I144" i="9"/>
  <c r="H176" i="9"/>
  <c r="E265" i="9"/>
  <c r="K215" i="9"/>
  <c r="K139" i="9"/>
  <c r="C111" i="9"/>
  <c r="C64" i="9"/>
  <c r="H69" i="9"/>
  <c r="F162" i="9"/>
  <c r="H89" i="9"/>
  <c r="N117" i="9"/>
  <c r="L272" i="9"/>
  <c r="E24" i="9"/>
  <c r="F60" i="9"/>
  <c r="I161" i="9"/>
  <c r="C139" i="9"/>
  <c r="I63" i="9"/>
  <c r="K232" i="9"/>
  <c r="C149" i="9"/>
  <c r="O137" i="9"/>
  <c r="N64" i="9"/>
  <c r="I218" i="9"/>
  <c r="I147" i="9"/>
  <c r="K237" i="9"/>
  <c r="O101" i="9"/>
  <c r="I143" i="9"/>
  <c r="I24" i="9"/>
  <c r="E203" i="9"/>
  <c r="C235" i="9"/>
  <c r="K127" i="9"/>
  <c r="F203" i="9"/>
  <c r="N157" i="9"/>
  <c r="C98" i="9"/>
  <c r="F185" i="9"/>
  <c r="I190" i="9"/>
  <c r="H49" i="9"/>
  <c r="O220" i="9"/>
  <c r="E279" i="9"/>
  <c r="F191" i="9"/>
  <c r="F190" i="9"/>
  <c r="I204" i="9"/>
  <c r="E136" i="9"/>
  <c r="N197" i="9"/>
  <c r="K270" i="9"/>
  <c r="K52" i="9"/>
  <c r="C137" i="9"/>
  <c r="N217" i="9"/>
  <c r="K152" i="9"/>
  <c r="E269" i="9"/>
  <c r="H41" i="9"/>
  <c r="H35" i="9"/>
  <c r="K66" i="9"/>
  <c r="E236" i="9"/>
  <c r="F279" i="9"/>
  <c r="O147" i="9"/>
  <c r="I126" i="9"/>
  <c r="K115" i="9"/>
  <c r="E82" i="9"/>
  <c r="L241" i="9"/>
  <c r="I183" i="9"/>
  <c r="O198" i="9"/>
  <c r="L196" i="9"/>
  <c r="N23" i="9"/>
  <c r="H226" i="9"/>
  <c r="E37" i="9"/>
  <c r="L140" i="9"/>
  <c r="H277" i="9"/>
  <c r="N176" i="9"/>
  <c r="K81" i="9"/>
  <c r="F105" i="9"/>
  <c r="I212" i="9"/>
  <c r="C30" i="9"/>
  <c r="N232" i="9"/>
  <c r="L238" i="9"/>
  <c r="C119" i="9"/>
  <c r="E124" i="9"/>
  <c r="C158" i="9"/>
  <c r="C198" i="9"/>
  <c r="F140" i="9"/>
  <c r="L267" i="9"/>
  <c r="I238" i="9"/>
  <c r="K43" i="9"/>
  <c r="O234" i="9"/>
  <c r="K14" i="5"/>
  <c r="H86" i="9"/>
  <c r="L89" i="9"/>
  <c r="N254" i="9"/>
  <c r="E152" i="9"/>
  <c r="H259" i="9"/>
  <c r="F241" i="9"/>
  <c r="N279" i="9"/>
  <c r="C124" i="9"/>
  <c r="G75" i="3"/>
  <c r="H67" i="9"/>
  <c r="C117" i="9"/>
  <c r="I193" i="9"/>
  <c r="I73" i="9"/>
  <c r="O59" i="3"/>
  <c r="F277" i="9"/>
  <c r="N240" i="9"/>
  <c r="N188" i="9"/>
  <c r="N222" i="9"/>
  <c r="N195" i="9"/>
  <c r="K160" i="9"/>
  <c r="K143" i="9"/>
  <c r="C225" i="9"/>
  <c r="L83" i="9"/>
  <c r="K267" i="9"/>
  <c r="O43" i="9"/>
  <c r="L225" i="9"/>
  <c r="I45" i="9"/>
  <c r="F270" i="9"/>
  <c r="H155" i="9"/>
  <c r="L24" i="9"/>
  <c r="F63" i="9"/>
  <c r="F51" i="9"/>
  <c r="K229" i="9"/>
  <c r="O145" i="9"/>
  <c r="K150" i="9"/>
  <c r="F128" i="9"/>
  <c r="K120" i="9"/>
  <c r="N121" i="9"/>
  <c r="K118" i="9"/>
  <c r="H68" i="9"/>
  <c r="I31" i="9"/>
  <c r="C277" i="9"/>
  <c r="L122" i="9"/>
  <c r="E75" i="9"/>
  <c r="F108" i="9"/>
  <c r="C250" i="9"/>
  <c r="N213" i="9"/>
  <c r="N33" i="9"/>
  <c r="I273" i="9"/>
  <c r="K141" i="9"/>
  <c r="I27" i="9"/>
  <c r="F182" i="9"/>
  <c r="K17" i="5"/>
  <c r="F222" i="9"/>
  <c r="C41" i="9"/>
  <c r="F142" i="9"/>
  <c r="E98" i="9"/>
  <c r="H22" i="9"/>
  <c r="N191" i="9"/>
  <c r="F229" i="9"/>
  <c r="N127" i="9"/>
  <c r="L144" i="9"/>
  <c r="F64" i="9"/>
  <c r="C178" i="9"/>
  <c r="O120" i="9"/>
  <c r="E214" i="9"/>
  <c r="I265" i="9"/>
  <c r="E30" i="9"/>
  <c r="H38" i="9"/>
  <c r="F221" i="9"/>
  <c r="H100" i="9"/>
  <c r="E106" i="9"/>
  <c r="I148" i="9"/>
  <c r="K46" i="9"/>
  <c r="C25" i="9"/>
  <c r="O255" i="9"/>
  <c r="N280" i="9"/>
  <c r="K136" i="9"/>
  <c r="N32" i="9"/>
  <c r="E264" i="9"/>
  <c r="L191" i="9"/>
  <c r="F280" i="9"/>
  <c r="H26" i="9"/>
  <c r="C203" i="9"/>
  <c r="K22" i="3"/>
  <c r="L259" i="9"/>
  <c r="H158" i="9"/>
  <c r="K214" i="9"/>
  <c r="F265" i="9"/>
  <c r="E270" i="9"/>
  <c r="G57" i="3"/>
  <c r="G35" i="3"/>
  <c r="N83" i="9"/>
  <c r="O155" i="9"/>
  <c r="C87" i="9"/>
  <c r="F184" i="9"/>
  <c r="N155" i="9"/>
  <c r="F36" i="9"/>
  <c r="H186" i="9"/>
  <c r="H261" i="9"/>
  <c r="H24" i="9"/>
  <c r="F76" i="9"/>
  <c r="F233" i="9"/>
  <c r="N223" i="9"/>
  <c r="E78" i="9"/>
  <c r="E118" i="9"/>
  <c r="O125" i="9"/>
  <c r="H90" i="9"/>
  <c r="I276" i="9"/>
  <c r="L42" i="9"/>
  <c r="O158" i="9"/>
  <c r="F86" i="9"/>
  <c r="E71" i="9"/>
  <c r="K122" i="9"/>
  <c r="E190" i="9"/>
  <c r="K69" i="3"/>
  <c r="F202" i="9"/>
  <c r="I39" i="9"/>
  <c r="O224" i="9"/>
  <c r="I38" i="9"/>
  <c r="I62" i="9"/>
  <c r="E275" i="9"/>
  <c r="C192" i="9"/>
  <c r="O259" i="9"/>
  <c r="H224" i="9"/>
  <c r="L146" i="9"/>
  <c r="E213" i="9"/>
  <c r="E45" i="9"/>
  <c r="K219" i="9"/>
  <c r="N237" i="9"/>
  <c r="F117" i="9"/>
  <c r="O219" i="9"/>
  <c r="H223" i="9"/>
  <c r="K12" i="5"/>
  <c r="I181" i="9"/>
  <c r="E202" i="9"/>
  <c r="K79" i="9"/>
  <c r="E230" i="9"/>
  <c r="K180" i="9"/>
  <c r="I84" i="9"/>
  <c r="O98" i="9"/>
  <c r="H235" i="9"/>
  <c r="L230" i="9"/>
  <c r="O187" i="9"/>
  <c r="K165" i="9"/>
  <c r="N202" i="9"/>
  <c r="I158" i="9"/>
  <c r="K8" i="3"/>
  <c r="I177" i="9"/>
  <c r="C252" i="9"/>
  <c r="L69" i="9"/>
  <c r="E146" i="9"/>
  <c r="K279" i="9"/>
  <c r="O83" i="9"/>
  <c r="L143" i="9"/>
  <c r="K264" i="9"/>
  <c r="L62" i="9"/>
  <c r="N26" i="9"/>
  <c r="E145" i="9"/>
  <c r="L228" i="9"/>
  <c r="K278" i="9"/>
  <c r="H113" i="9"/>
  <c r="C161" i="9"/>
  <c r="E164" i="9"/>
  <c r="N75" i="9"/>
  <c r="I270" i="9"/>
  <c r="O140" i="9"/>
  <c r="O90" i="9"/>
  <c r="O119" i="9"/>
  <c r="L147" i="9"/>
  <c r="H141" i="9"/>
  <c r="H231" i="9"/>
  <c r="H63" i="9"/>
  <c r="K274" i="9"/>
  <c r="K10" i="3"/>
  <c r="K77" i="9"/>
  <c r="F186" i="9"/>
  <c r="F255" i="9"/>
  <c r="K263" i="9"/>
  <c r="I165" i="9"/>
  <c r="F49" i="9"/>
  <c r="K38" i="3"/>
  <c r="O232" i="9"/>
  <c r="K234" i="9"/>
  <c r="E215" i="9"/>
  <c r="K226" i="9"/>
  <c r="O39" i="9"/>
  <c r="N218" i="9"/>
  <c r="K29" i="9"/>
  <c r="O264" i="9"/>
  <c r="I258" i="9"/>
  <c r="O156" i="9"/>
  <c r="H234" i="9"/>
  <c r="H255" i="9"/>
  <c r="C78" i="9"/>
  <c r="L219" i="9"/>
  <c r="C29" i="9"/>
  <c r="H124" i="9"/>
  <c r="C242" i="9"/>
  <c r="L84" i="9"/>
  <c r="C267" i="9"/>
  <c r="F39" i="9"/>
  <c r="C153" i="9"/>
  <c r="C233" i="9"/>
  <c r="F254" i="9"/>
  <c r="L48" i="9"/>
  <c r="C216" i="9"/>
  <c r="N104" i="9"/>
  <c r="N45" i="9"/>
  <c r="E47" i="9"/>
  <c r="C213" i="9"/>
  <c r="I99" i="9"/>
  <c r="F146" i="9"/>
  <c r="K105" i="9"/>
  <c r="I76" i="9"/>
  <c r="L73" i="9"/>
  <c r="C142" i="9"/>
  <c r="F274" i="9"/>
  <c r="L126" i="9"/>
  <c r="C180" i="9"/>
  <c r="L237" i="9"/>
  <c r="L128" i="9"/>
  <c r="F263" i="9"/>
  <c r="K25" i="3"/>
  <c r="K64" i="9"/>
  <c r="I32" i="9"/>
  <c r="O30" i="9"/>
  <c r="E238" i="9"/>
  <c r="N123" i="9"/>
  <c r="E88" i="9"/>
  <c r="H202" i="9"/>
  <c r="O143" i="9"/>
  <c r="K67" i="3"/>
  <c r="O33" i="3"/>
  <c r="I223" i="9"/>
  <c r="I198" i="9"/>
  <c r="K225" i="9"/>
  <c r="H98" i="9"/>
  <c r="F159" i="9"/>
  <c r="N276" i="9"/>
  <c r="K107" i="9"/>
  <c r="L79" i="9"/>
  <c r="E196" i="9"/>
  <c r="O152" i="9"/>
  <c r="I234" i="9"/>
  <c r="C72" i="9"/>
  <c r="L257" i="9"/>
  <c r="F68" i="9"/>
  <c r="E103" i="9"/>
  <c r="E38" i="9"/>
  <c r="N49" i="9"/>
  <c r="O43" i="3"/>
  <c r="H196" i="9"/>
  <c r="N235" i="9"/>
  <c r="K33" i="3"/>
  <c r="K21" i="5"/>
  <c r="H25" i="9"/>
  <c r="C148" i="9"/>
  <c r="K66" i="3"/>
  <c r="H258" i="9"/>
  <c r="K50" i="3"/>
  <c r="F144" i="9"/>
  <c r="I36" i="9"/>
  <c r="H214" i="9"/>
  <c r="L137" i="9"/>
  <c r="N189" i="9"/>
  <c r="F195" i="9"/>
  <c r="K83" i="9"/>
  <c r="N79" i="9"/>
  <c r="L178" i="9"/>
  <c r="E280" i="9"/>
  <c r="C36" i="9"/>
  <c r="H70" i="9"/>
  <c r="O221" i="9"/>
  <c r="K239" i="9"/>
  <c r="H275" i="9"/>
  <c r="O41" i="3"/>
  <c r="N47" i="9"/>
  <c r="K195" i="9"/>
  <c r="I186" i="9"/>
  <c r="C202" i="9"/>
  <c r="C264" i="9"/>
  <c r="F269" i="9"/>
  <c r="K269" i="9"/>
  <c r="E102" i="9"/>
  <c r="N181" i="9"/>
  <c r="C177" i="9"/>
  <c r="N274" i="9"/>
  <c r="O35" i="9"/>
  <c r="O214" i="9"/>
  <c r="H166" i="9"/>
  <c r="I106" i="9"/>
  <c r="I23" i="9"/>
  <c r="K230" i="9"/>
  <c r="L77" i="9"/>
  <c r="G42" i="3"/>
  <c r="F24" i="9"/>
  <c r="L142" i="9"/>
  <c r="E177" i="9"/>
  <c r="C185" i="9"/>
  <c r="F177" i="9"/>
  <c r="H81" i="9"/>
  <c r="K183" i="9"/>
  <c r="E76" i="9"/>
  <c r="H104" i="9"/>
  <c r="I136" i="9"/>
  <c r="H185" i="9"/>
  <c r="I110" i="9"/>
  <c r="L222" i="9"/>
  <c r="H121" i="9"/>
  <c r="C239" i="9"/>
  <c r="O144" i="9"/>
  <c r="K196" i="9"/>
  <c r="K18" i="3"/>
  <c r="I175" i="9"/>
  <c r="O176" i="9"/>
  <c r="C126" i="9"/>
  <c r="F147" i="9"/>
  <c r="O80" i="9"/>
  <c r="N150" i="9"/>
  <c r="K42" i="3"/>
  <c r="I251" i="9"/>
  <c r="K14" i="3"/>
  <c r="N34" i="9"/>
  <c r="F52" i="9"/>
  <c r="L39" i="9"/>
  <c r="L217" i="9"/>
  <c r="I52" i="9"/>
  <c r="L199" i="9"/>
  <c r="H144" i="9"/>
  <c r="H78" i="9"/>
  <c r="F262" i="9"/>
  <c r="G39" i="3"/>
  <c r="H43" i="9"/>
  <c r="C265" i="9"/>
  <c r="L200" i="9"/>
  <c r="C223" i="9"/>
  <c r="O242" i="9"/>
  <c r="K228" i="9"/>
  <c r="K220" i="9"/>
  <c r="H279" i="9"/>
  <c r="E115" i="9"/>
  <c r="H253" i="9"/>
  <c r="N67" i="9"/>
  <c r="K98" i="9"/>
  <c r="O65" i="9"/>
  <c r="I46" i="9"/>
  <c r="E273" i="9"/>
  <c r="N252" i="9"/>
  <c r="K63" i="3"/>
  <c r="K117" i="9"/>
  <c r="C189" i="9"/>
  <c r="I112" i="9"/>
  <c r="O60" i="9"/>
  <c r="E32" i="9"/>
  <c r="C46" i="9"/>
  <c r="K192" i="9"/>
  <c r="I51" i="9"/>
  <c r="H147" i="9"/>
  <c r="N272" i="9"/>
  <c r="K59" i="3"/>
  <c r="O46" i="9"/>
  <c r="L280" i="9"/>
  <c r="L194" i="9"/>
  <c r="N70" i="9"/>
  <c r="O104" i="9"/>
  <c r="L268" i="9"/>
  <c r="F125" i="9"/>
  <c r="E161" i="9"/>
  <c r="F197" i="9"/>
  <c r="E67" i="9"/>
  <c r="F258" i="9"/>
  <c r="O65" i="3"/>
  <c r="F261" i="9"/>
  <c r="N164" i="9"/>
  <c r="C215" i="9"/>
  <c r="O114" i="9"/>
  <c r="I25" i="9"/>
  <c r="K34" i="3"/>
  <c r="I237" i="9"/>
  <c r="L227" i="9"/>
  <c r="H262" i="9"/>
  <c r="K17" i="3"/>
  <c r="L139" i="9"/>
  <c r="C105" i="9"/>
  <c r="C39" i="9"/>
  <c r="E52" i="9"/>
  <c r="E138" i="9"/>
  <c r="C187" i="9"/>
  <c r="K201" i="9"/>
  <c r="H66" i="9"/>
  <c r="I78" i="9"/>
  <c r="H34" i="9"/>
  <c r="C275" i="9"/>
  <c r="F143" i="9"/>
  <c r="E221" i="9"/>
  <c r="L151" i="9"/>
  <c r="K15" i="3"/>
  <c r="O223" i="9"/>
  <c r="F119" i="9"/>
  <c r="K23" i="3"/>
  <c r="K251" i="9"/>
  <c r="K128" i="9"/>
  <c r="K64" i="3"/>
  <c r="F67" i="9"/>
  <c r="I60" i="9"/>
  <c r="L65" i="9"/>
  <c r="K10" i="5"/>
  <c r="N31" i="9"/>
  <c r="C262" i="9"/>
  <c r="I75" i="9"/>
  <c r="I88" i="9"/>
  <c r="N201" i="9"/>
  <c r="N69" i="9"/>
  <c r="K47" i="9"/>
  <c r="K20" i="3"/>
  <c r="F204" i="9"/>
  <c r="G62" i="3"/>
  <c r="L264" i="9"/>
  <c r="O261" i="9"/>
  <c r="O73" i="9"/>
  <c r="K49" i="3"/>
  <c r="H183" i="9"/>
  <c r="L176" i="9"/>
  <c r="K187" i="9"/>
  <c r="O157" i="9"/>
  <c r="E151" i="9"/>
  <c r="K164" i="9"/>
  <c r="F252" i="9"/>
  <c r="E239" i="9"/>
  <c r="L100" i="9"/>
  <c r="N138" i="9"/>
  <c r="H82" i="9"/>
  <c r="K89" i="9"/>
  <c r="K148" i="9"/>
  <c r="F80" i="9"/>
  <c r="F239" i="9"/>
  <c r="C195" i="9"/>
  <c r="L186" i="9"/>
  <c r="K275" i="9"/>
  <c r="I226" i="9"/>
  <c r="K103" i="9"/>
  <c r="K255" i="9"/>
  <c r="L273" i="9"/>
  <c r="G56" i="3"/>
  <c r="L181" i="9"/>
  <c r="O38" i="3"/>
  <c r="G72" i="3"/>
  <c r="N180" i="9"/>
  <c r="F165" i="9"/>
  <c r="N196" i="9"/>
  <c r="K227" i="9"/>
  <c r="N228" i="9"/>
  <c r="K112" i="9"/>
  <c r="K58" i="3"/>
  <c r="C156" i="9"/>
  <c r="C81" i="9"/>
  <c r="K13" i="5"/>
  <c r="C230" i="9"/>
  <c r="H23" i="9"/>
  <c r="E268" i="9"/>
  <c r="O72" i="3"/>
  <c r="E191" i="9"/>
  <c r="E187" i="9"/>
  <c r="E89" i="9"/>
  <c r="F153" i="9"/>
  <c r="L36" i="9"/>
  <c r="I252" i="9"/>
  <c r="E272" i="9"/>
  <c r="H31" i="9"/>
  <c r="C80" i="9"/>
  <c r="L72" i="9"/>
  <c r="O213" i="9"/>
  <c r="N77" i="9"/>
  <c r="H204" i="9"/>
  <c r="F103" i="9"/>
  <c r="N260" i="9"/>
  <c r="H110" i="9"/>
  <c r="K28" i="9"/>
  <c r="C49" i="9"/>
  <c r="O107" i="9"/>
  <c r="C106" i="9"/>
  <c r="K32" i="3"/>
  <c r="N136" i="9"/>
  <c r="K177" i="9"/>
  <c r="O161" i="9"/>
  <c r="K223" i="9"/>
  <c r="K40" i="3"/>
  <c r="I61" i="9"/>
  <c r="I215" i="9"/>
  <c r="O121" i="9"/>
  <c r="O27" i="9"/>
  <c r="O84" i="9"/>
  <c r="L85" i="9"/>
  <c r="L63" i="9"/>
  <c r="E184" i="9"/>
  <c r="L278" i="9"/>
  <c r="C23" i="9"/>
  <c r="N266" i="9"/>
  <c r="N162" i="9"/>
  <c r="K80" i="9"/>
  <c r="E201" i="9"/>
  <c r="O74" i="3"/>
  <c r="K276" i="9"/>
  <c r="I180" i="9"/>
  <c r="F121" i="9"/>
  <c r="C226" i="9"/>
  <c r="F44" i="9"/>
  <c r="E176" i="9"/>
  <c r="L204" i="9"/>
  <c r="F150" i="9"/>
  <c r="F235" i="9"/>
  <c r="O128" i="9"/>
  <c r="N107" i="9"/>
  <c r="H191" i="9"/>
  <c r="E148" i="9"/>
  <c r="K32" i="9"/>
  <c r="I166" i="9"/>
  <c r="F141" i="9"/>
  <c r="E43" i="9"/>
  <c r="N145" i="9"/>
  <c r="I221" i="9"/>
  <c r="L116" i="9"/>
  <c r="O52" i="9"/>
  <c r="I137" i="9"/>
  <c r="C138" i="9"/>
  <c r="C50" i="9"/>
  <c r="G49" i="3"/>
  <c r="E31" i="9"/>
  <c r="I100" i="9"/>
  <c r="L101" i="9"/>
  <c r="E199" i="9"/>
  <c r="F148" i="9"/>
  <c r="L109" i="9"/>
  <c r="F236" i="9"/>
  <c r="C33" i="9"/>
  <c r="L255" i="9"/>
  <c r="O201" i="9"/>
  <c r="N160" i="9"/>
  <c r="K16" i="3"/>
  <c r="N86" i="9"/>
  <c r="N146" i="9"/>
  <c r="F214" i="9"/>
  <c r="F180" i="9"/>
  <c r="K252" i="9"/>
  <c r="N271" i="9"/>
  <c r="F181" i="9"/>
  <c r="H268" i="9"/>
  <c r="G38" i="3"/>
  <c r="G48" i="3"/>
  <c r="I71" i="9"/>
  <c r="N174" i="9"/>
  <c r="O73" i="3"/>
  <c r="L165" i="9"/>
  <c r="C197" i="9"/>
  <c r="K24" i="3"/>
  <c r="O191" i="9"/>
  <c r="E174" i="9"/>
  <c r="O48" i="3"/>
  <c r="H40" i="9"/>
  <c r="C70" i="9"/>
  <c r="O75" i="3"/>
  <c r="C35" i="9"/>
  <c r="H119" i="9"/>
  <c r="C67" i="9"/>
  <c r="E250" i="9"/>
  <c r="F115" i="9"/>
  <c r="K236" i="9"/>
  <c r="O239" i="9"/>
  <c r="E35" i="9"/>
  <c r="O250" i="9"/>
  <c r="K41" i="9"/>
  <c r="C201" i="9"/>
  <c r="O50" i="9"/>
  <c r="I229" i="9"/>
  <c r="E149" i="9"/>
  <c r="O38" i="9"/>
  <c r="L232" i="9"/>
  <c r="F256" i="9"/>
  <c r="K216" i="9"/>
  <c r="N114" i="9"/>
  <c r="H251" i="9"/>
  <c r="K74" i="9"/>
  <c r="F158" i="9"/>
  <c r="C27" i="9"/>
  <c r="H225" i="9"/>
  <c r="O68" i="3"/>
  <c r="O235" i="9"/>
  <c r="E186" i="9"/>
  <c r="C151" i="9"/>
  <c r="H241" i="9"/>
  <c r="E70" i="9"/>
  <c r="F139" i="9"/>
  <c r="C221" i="9"/>
  <c r="L113" i="9"/>
  <c r="K166" i="9"/>
  <c r="H112" i="9"/>
  <c r="N81" i="9"/>
  <c r="N278" i="9"/>
  <c r="I253" i="9"/>
  <c r="H51" i="9"/>
  <c r="K36" i="9"/>
  <c r="L136" i="9"/>
  <c r="H184" i="9"/>
  <c r="L123" i="9"/>
  <c r="I68" i="9"/>
  <c r="K24" i="5"/>
  <c r="F228" i="9"/>
  <c r="N63" i="9"/>
  <c r="N199" i="9"/>
  <c r="O160" i="9"/>
  <c r="I160" i="9"/>
  <c r="C279" i="9"/>
  <c r="H180" i="9"/>
  <c r="L153" i="9"/>
  <c r="N190" i="9"/>
  <c r="K35" i="3"/>
  <c r="I262" i="9"/>
  <c r="E48" i="9"/>
  <c r="N112" i="9"/>
  <c r="O280" i="9"/>
  <c r="I127" i="9"/>
  <c r="L214" i="9"/>
  <c r="L74" i="9"/>
  <c r="K20" i="5"/>
  <c r="I141" i="9"/>
  <c r="I128" i="9"/>
  <c r="K104" i="9"/>
  <c r="O139" i="9"/>
  <c r="O266" i="9"/>
  <c r="E225" i="9"/>
  <c r="C276" i="9"/>
  <c r="C84" i="9"/>
  <c r="L279" i="9"/>
  <c r="I279" i="9"/>
  <c r="E277" i="9"/>
  <c r="N258" i="9"/>
  <c r="N216" i="9"/>
  <c r="O89" i="9"/>
  <c r="F175" i="9"/>
  <c r="F102" i="9"/>
  <c r="F33" i="9"/>
  <c r="F193" i="9"/>
  <c r="C150" i="9"/>
  <c r="K145" i="9"/>
  <c r="G36" i="3"/>
  <c r="L105" i="9"/>
  <c r="G58" i="3"/>
  <c r="L261" i="9"/>
  <c r="H256" i="9"/>
  <c r="L38" i="9"/>
  <c r="E218" i="9"/>
  <c r="C258" i="9"/>
  <c r="O180" i="9"/>
  <c r="K156" i="9"/>
  <c r="E61" i="9"/>
  <c r="C162" i="9"/>
  <c r="E112" i="9"/>
  <c r="E142" i="9"/>
  <c r="I40" i="9"/>
  <c r="C188" i="9"/>
  <c r="I117" i="9"/>
  <c r="N253" i="9"/>
  <c r="C115" i="9"/>
  <c r="N192" i="9"/>
  <c r="H115" i="9"/>
  <c r="O163" i="9"/>
  <c r="N144" i="9"/>
  <c r="E141" i="9"/>
  <c r="I44" i="9"/>
  <c r="N82" i="9"/>
  <c r="L265" i="9"/>
  <c r="O99" i="9"/>
  <c r="C69" i="9"/>
  <c r="K125" i="9"/>
  <c r="O142" i="9"/>
  <c r="E104" i="9"/>
  <c r="O151" i="9"/>
  <c r="C251" i="9"/>
  <c r="N212" i="9"/>
  <c r="F154" i="9"/>
  <c r="E128" i="9"/>
  <c r="C224" i="9"/>
  <c r="O31" i="9"/>
  <c r="N179" i="9"/>
  <c r="E41" i="9"/>
  <c r="K69" i="9"/>
  <c r="L190" i="9"/>
  <c r="E266" i="9"/>
  <c r="E224" i="9"/>
  <c r="E62" i="9"/>
  <c r="E212" i="9"/>
  <c r="F275" i="9"/>
  <c r="O22" i="9"/>
  <c r="C266" i="9"/>
  <c r="E231" i="9"/>
  <c r="N219" i="9"/>
  <c r="O267" i="9"/>
  <c r="H127" i="9"/>
  <c r="O199" i="9"/>
  <c r="N105" i="9"/>
  <c r="C26" i="9"/>
  <c r="L149" i="9"/>
  <c r="E165" i="9"/>
  <c r="K38" i="9"/>
  <c r="L182" i="9"/>
  <c r="F278" i="9"/>
  <c r="E204" i="9"/>
  <c r="E33" i="9"/>
  <c r="O192" i="9"/>
  <c r="I115" i="9"/>
  <c r="K221" i="9"/>
  <c r="L119" i="9"/>
  <c r="I203" i="9"/>
  <c r="N250" i="9"/>
  <c r="L67" i="9"/>
  <c r="E140" i="9"/>
  <c r="C73" i="9"/>
  <c r="O31" i="3"/>
  <c r="I230" i="9"/>
  <c r="N80" i="9"/>
  <c r="E183" i="9"/>
  <c r="L174" i="9"/>
  <c r="E109" i="9"/>
  <c r="K272" i="9"/>
  <c r="F163" i="9"/>
  <c r="O178" i="9"/>
  <c r="K222" i="9"/>
  <c r="L213" i="9"/>
  <c r="E263" i="9"/>
  <c r="K73" i="9"/>
  <c r="E42" i="9"/>
  <c r="F84" i="9"/>
  <c r="K259" i="9"/>
  <c r="C196" i="9"/>
  <c r="O74" i="9"/>
  <c r="C236" i="9"/>
  <c r="N261" i="9"/>
  <c r="K273" i="9"/>
  <c r="C145" i="9"/>
  <c r="L277" i="9"/>
  <c r="O61" i="9"/>
  <c r="H250" i="9"/>
  <c r="E256" i="9"/>
  <c r="E68" i="9"/>
  <c r="H126" i="9"/>
  <c r="C61" i="9"/>
  <c r="H46" i="9"/>
  <c r="H88" i="9"/>
  <c r="F271" i="9"/>
  <c r="N233" i="9"/>
  <c r="H156" i="9"/>
  <c r="O49" i="3"/>
  <c r="K188" i="9"/>
  <c r="N111" i="9"/>
  <c r="L218" i="9"/>
  <c r="N124" i="9"/>
  <c r="C165" i="9"/>
  <c r="N116" i="9"/>
  <c r="H64" i="9"/>
  <c r="L269" i="9"/>
  <c r="N66" i="9"/>
  <c r="I233" i="9"/>
  <c r="H278" i="9"/>
  <c r="F120" i="9"/>
  <c r="E119" i="9"/>
  <c r="E163" i="9"/>
  <c r="E63" i="9"/>
  <c r="O115" i="9"/>
  <c r="E235" i="9"/>
  <c r="L274" i="9"/>
  <c r="H162" i="9"/>
  <c r="H44" i="9"/>
  <c r="N234" i="9"/>
  <c r="H151" i="9"/>
  <c r="L180" i="9"/>
  <c r="C194" i="9"/>
  <c r="E85" i="9"/>
  <c r="H178" i="9"/>
  <c r="N35" i="9"/>
  <c r="I239" i="9"/>
  <c r="N224" i="9"/>
  <c r="K25" i="9"/>
  <c r="K19" i="3"/>
  <c r="N262" i="9"/>
  <c r="H222" i="9"/>
  <c r="I268" i="9"/>
  <c r="F106" i="9"/>
  <c r="E79" i="9"/>
  <c r="N182" i="9"/>
  <c r="E220" i="9"/>
  <c r="F45" i="9"/>
  <c r="C271" i="9"/>
  <c r="K75" i="3"/>
  <c r="C159" i="9"/>
  <c r="C45" i="9"/>
  <c r="K161" i="9"/>
  <c r="I105" i="9"/>
  <c r="H87" i="9"/>
  <c r="F31" i="9"/>
  <c r="E122" i="9"/>
  <c r="N194" i="9"/>
  <c r="I264" i="9"/>
  <c r="E36" i="9"/>
  <c r="L250" i="9"/>
  <c r="O44" i="9"/>
  <c r="K15" i="5"/>
  <c r="F240" i="9"/>
  <c r="N37" i="9"/>
  <c r="H157" i="9"/>
  <c r="H233" i="9"/>
  <c r="C176" i="9"/>
  <c r="L66" i="9"/>
  <c r="C77" i="9"/>
  <c r="N257" i="9"/>
  <c r="K116" i="9"/>
  <c r="K123" i="9"/>
  <c r="H28" i="9"/>
  <c r="F66" i="9"/>
  <c r="I222" i="9"/>
  <c r="O231" i="9"/>
  <c r="N90" i="9"/>
  <c r="N50" i="9"/>
  <c r="E64" i="9"/>
  <c r="O63" i="3"/>
  <c r="I64" i="9"/>
  <c r="E123" i="9"/>
  <c r="C257" i="9"/>
  <c r="F176" i="9"/>
  <c r="I241" i="9"/>
  <c r="H152" i="9"/>
  <c r="E194" i="9"/>
  <c r="L183" i="9"/>
  <c r="O63" i="9"/>
  <c r="I196" i="9"/>
  <c r="H215" i="9"/>
  <c r="F152" i="9"/>
  <c r="E276" i="9"/>
  <c r="I33" i="9"/>
  <c r="C174" i="9"/>
  <c r="F98" i="9"/>
  <c r="L154" i="9"/>
  <c r="I140" i="9"/>
  <c r="L75" i="9"/>
  <c r="L212" i="9"/>
  <c r="I90" i="9"/>
  <c r="K186" i="9"/>
  <c r="L152" i="9"/>
  <c r="N198" i="9"/>
  <c r="E51" i="9"/>
  <c r="H61" i="9"/>
  <c r="H189" i="9"/>
  <c r="C107" i="9"/>
  <c r="K218" i="9"/>
  <c r="O34" i="3"/>
  <c r="F34" i="9"/>
  <c r="C193" i="9"/>
  <c r="L164" i="9"/>
  <c r="F25" i="9"/>
  <c r="I69" i="9"/>
  <c r="H160" i="9"/>
  <c r="F200" i="9"/>
  <c r="L60" i="9"/>
  <c r="F194" i="9"/>
  <c r="N126" i="9"/>
  <c r="F223" i="9"/>
  <c r="O186" i="9"/>
  <c r="C128" i="9"/>
  <c r="I278" i="9"/>
  <c r="K198" i="9"/>
  <c r="K76" i="9"/>
  <c r="C34" i="9"/>
  <c r="F79" i="9"/>
  <c r="I271" i="9"/>
  <c r="K30" i="9"/>
  <c r="K31" i="3"/>
  <c r="E193" i="9"/>
  <c r="K61" i="3"/>
  <c r="O49" i="9"/>
  <c r="O127" i="9"/>
  <c r="F187" i="9"/>
  <c r="H271" i="9"/>
  <c r="O113" i="9"/>
  <c r="I156" i="9"/>
  <c r="N215" i="9"/>
  <c r="H236" i="9"/>
  <c r="K65" i="9"/>
  <c r="K88" i="9"/>
  <c r="C65" i="9"/>
  <c r="O215" i="9"/>
  <c r="O166" i="9"/>
  <c r="E179" i="9"/>
  <c r="N36" i="9"/>
  <c r="N239" i="9"/>
  <c r="K124" i="9"/>
  <c r="I185" i="9"/>
  <c r="F218" i="9"/>
  <c r="O154" i="9"/>
  <c r="C88" i="9"/>
  <c r="I108" i="9"/>
  <c r="F118" i="9"/>
  <c r="N100" i="9"/>
  <c r="E69" i="9"/>
  <c r="E74" i="9"/>
  <c r="E113" i="9"/>
  <c r="C269" i="9"/>
  <c r="K40" i="9"/>
  <c r="K111" i="9"/>
  <c r="I179" i="9"/>
  <c r="L162" i="9"/>
  <c r="I187" i="9"/>
  <c r="E234" i="9"/>
  <c r="C66" i="9"/>
  <c r="O66" i="3"/>
  <c r="K224" i="9"/>
  <c r="F145" i="9"/>
  <c r="F122" i="9"/>
  <c r="N110" i="9"/>
  <c r="E111" i="9"/>
  <c r="E50" i="9"/>
  <c r="H123" i="9"/>
  <c r="H30" i="9"/>
  <c r="E185" i="9"/>
  <c r="I214" i="9"/>
  <c r="L110" i="9"/>
  <c r="L235" i="9"/>
  <c r="E175" i="9"/>
  <c r="I145" i="9"/>
  <c r="H187" i="9"/>
  <c r="K142" i="9"/>
  <c r="N103" i="9"/>
  <c r="O268" i="9"/>
  <c r="F26" i="9"/>
  <c r="E39" i="9"/>
  <c r="C112" i="9"/>
  <c r="K99" i="9"/>
  <c r="F227" i="9"/>
  <c r="N265" i="9"/>
  <c r="I22" i="9"/>
  <c r="K101" i="9"/>
  <c r="K7" i="3"/>
  <c r="O226" i="9"/>
  <c r="H45" i="9"/>
  <c r="H117" i="9"/>
  <c r="K48" i="9"/>
  <c r="H276" i="9"/>
  <c r="C120" i="9"/>
  <c r="O71" i="9"/>
  <c r="K70" i="9"/>
  <c r="O116" i="9"/>
  <c r="O260" i="9"/>
  <c r="L104" i="9"/>
  <c r="I67" i="9"/>
  <c r="C141" i="9"/>
  <c r="N251" i="9"/>
  <c r="F201" i="9"/>
  <c r="C212" i="9"/>
  <c r="N28" i="9"/>
  <c r="N156" i="9"/>
  <c r="G60" i="3"/>
  <c r="E271" i="9"/>
  <c r="F217" i="9"/>
  <c r="G41" i="3"/>
  <c r="F69" i="9"/>
  <c r="C204" i="9"/>
  <c r="O270" i="9"/>
  <c r="K185" i="9"/>
  <c r="N220" i="9"/>
  <c r="H138" i="9"/>
  <c r="I199" i="9"/>
  <c r="N221" i="9"/>
  <c r="F234" i="9"/>
  <c r="I217" i="9"/>
  <c r="G37" i="3"/>
  <c r="N159" i="9"/>
  <c r="I98" i="9"/>
  <c r="O108" i="9"/>
  <c r="O194" i="9"/>
  <c r="H71" i="9"/>
  <c r="G31" i="3"/>
  <c r="E226" i="9"/>
  <c r="K44" i="3"/>
  <c r="L50" i="9"/>
  <c r="N102" i="9"/>
  <c r="K73" i="3"/>
  <c r="H219" i="9"/>
  <c r="F37" i="9"/>
  <c r="I155" i="9"/>
  <c r="O36" i="9"/>
  <c r="K37" i="9"/>
  <c r="I66" i="9"/>
  <c r="H195" i="9"/>
  <c r="F238" i="9"/>
  <c r="L263" i="9"/>
  <c r="K41" i="3"/>
  <c r="I86" i="9"/>
  <c r="F136" i="9"/>
  <c r="O136" i="9"/>
  <c r="C140" i="9"/>
  <c r="I26" i="9"/>
  <c r="N41" i="9"/>
  <c r="L125" i="9"/>
  <c r="K163" i="9"/>
  <c r="I260" i="9"/>
  <c r="O263" i="9"/>
  <c r="I219" i="9"/>
  <c r="L102" i="9"/>
  <c r="E23" i="9"/>
  <c r="H79" i="9"/>
  <c r="O278" i="9"/>
  <c r="O57" i="3"/>
  <c r="E90" i="9"/>
  <c r="C63" i="9"/>
  <c r="K68" i="9"/>
  <c r="K71" i="9"/>
  <c r="L117" i="9"/>
  <c r="N125" i="9"/>
  <c r="N231" i="9"/>
  <c r="I176" i="9"/>
  <c r="O148" i="9"/>
  <c r="H242" i="9"/>
  <c r="K61" i="9"/>
  <c r="L226" i="9"/>
  <c r="F253" i="9"/>
  <c r="N118" i="9"/>
  <c r="C103" i="9"/>
  <c r="F124" i="9"/>
  <c r="C108" i="9"/>
  <c r="I277" i="9"/>
  <c r="O165" i="9"/>
  <c r="L242" i="9"/>
  <c r="H181" i="9"/>
  <c r="K19" i="5"/>
  <c r="F38" i="9"/>
  <c r="L118" i="9"/>
  <c r="L32" i="9"/>
  <c r="N108" i="9"/>
  <c r="E252" i="9"/>
  <c r="K261" i="9"/>
  <c r="C104" i="9"/>
  <c r="K43" i="3"/>
  <c r="H50" i="9"/>
  <c r="H190" i="9"/>
  <c r="H218" i="9"/>
  <c r="H263" i="9"/>
  <c r="E26" i="9"/>
  <c r="K119" i="9"/>
  <c r="O106" i="9"/>
  <c r="O35" i="3"/>
  <c r="N264" i="9"/>
  <c r="C182" i="9"/>
  <c r="O150" i="9"/>
  <c r="O66" i="9"/>
  <c r="K106" i="9"/>
  <c r="K233" i="9"/>
  <c r="O277" i="9"/>
  <c r="C263" i="9"/>
  <c r="K51" i="9"/>
  <c r="C86" i="9"/>
  <c r="H52" i="9"/>
  <c r="C62" i="9"/>
  <c r="I113" i="9"/>
  <c r="N43" i="9"/>
  <c r="F78" i="9"/>
  <c r="K162" i="9"/>
  <c r="K25" i="5"/>
  <c r="H128" i="9"/>
  <c r="K242" i="9"/>
  <c r="H177" i="9"/>
  <c r="H230" i="9"/>
  <c r="L253" i="9"/>
  <c r="H254" i="9"/>
  <c r="N38" i="9"/>
  <c r="L70" i="9"/>
  <c r="O111" i="9"/>
  <c r="K23" i="9"/>
  <c r="K260" i="9"/>
  <c r="O86" i="9"/>
  <c r="F224" i="9"/>
  <c r="L106" i="9"/>
  <c r="G69" i="3"/>
  <c r="H197" i="9"/>
  <c r="N119" i="9"/>
  <c r="E116" i="9"/>
  <c r="C60" i="9"/>
  <c r="N61" i="9"/>
  <c r="N128" i="9"/>
  <c r="K253" i="9"/>
  <c r="F264" i="9"/>
  <c r="L254" i="9"/>
  <c r="I139" i="9"/>
  <c r="H148" i="9"/>
  <c r="C155" i="9"/>
  <c r="K26" i="9"/>
  <c r="C218" i="9"/>
  <c r="E139" i="9"/>
  <c r="F113" i="9"/>
  <c r="O46" i="3"/>
  <c r="H99" i="9"/>
  <c r="H265" i="9"/>
  <c r="L52" i="9"/>
  <c r="O230" i="9"/>
  <c r="O251" i="9"/>
  <c r="E143" i="9"/>
  <c r="K147" i="9"/>
  <c r="E254" i="9"/>
  <c r="O217" i="9"/>
  <c r="K175" i="9"/>
  <c r="I202" i="9"/>
  <c r="I164" i="9"/>
  <c r="C68" i="9"/>
  <c r="H266" i="9"/>
  <c r="I35" i="9"/>
  <c r="N113" i="9"/>
  <c r="E233" i="9"/>
  <c r="K140" i="9"/>
  <c r="H272" i="9"/>
  <c r="H150" i="9"/>
  <c r="E180" i="9"/>
  <c r="O67" i="3"/>
  <c r="L276" i="9"/>
  <c r="N166" i="9"/>
  <c r="N39" i="9"/>
  <c r="C71" i="9"/>
  <c r="O190" i="9"/>
  <c r="F40" i="9"/>
  <c r="O79" i="9"/>
  <c r="H143" i="9"/>
  <c r="I224" i="9"/>
  <c r="O24" i="9"/>
  <c r="O62" i="9"/>
  <c r="C237" i="9"/>
  <c r="C123" i="9"/>
  <c r="I197" i="9"/>
  <c r="K67" i="9"/>
  <c r="F137" i="9"/>
  <c r="I267" i="9"/>
  <c r="L275" i="9"/>
  <c r="L236" i="9"/>
  <c r="H42" i="9"/>
  <c r="O218" i="9"/>
  <c r="O100" i="9"/>
  <c r="O237" i="9"/>
  <c r="F71" i="9"/>
  <c r="O72" i="9"/>
  <c r="H122" i="9"/>
  <c r="L108" i="9"/>
  <c r="O40" i="3"/>
  <c r="I102" i="9"/>
  <c r="F114" i="9"/>
  <c r="F174" i="9"/>
  <c r="C227" i="9"/>
  <c r="N154" i="9"/>
  <c r="I255" i="9"/>
  <c r="C100" i="9"/>
  <c r="K217" i="9"/>
  <c r="I189" i="9"/>
  <c r="H36" i="9"/>
  <c r="O193" i="9"/>
  <c r="O240" i="9"/>
  <c r="L112" i="9"/>
  <c r="L266" i="9"/>
  <c r="F90" i="9"/>
  <c r="H101" i="9"/>
  <c r="N106" i="9"/>
  <c r="N177" i="9"/>
  <c r="K179" i="9"/>
  <c r="I192" i="9"/>
  <c r="F196" i="9"/>
  <c r="C79" i="9"/>
  <c r="K181" i="9"/>
  <c r="H273" i="9"/>
  <c r="N238" i="9"/>
  <c r="H33" i="9"/>
  <c r="F73" i="9"/>
  <c r="L156" i="9"/>
  <c r="H198" i="9"/>
  <c r="H179" i="9"/>
  <c r="K182" i="9"/>
  <c r="L251" i="9"/>
  <c r="C254" i="9"/>
  <c r="N153" i="9"/>
  <c r="N140" i="9"/>
  <c r="I118" i="9"/>
  <c r="O51" i="9"/>
  <c r="O183" i="9"/>
  <c r="L41" i="9"/>
  <c r="F232" i="9"/>
  <c r="K49" i="9"/>
  <c r="K6" i="5"/>
  <c r="N27" i="9"/>
  <c r="O88" i="9"/>
  <c r="N139" i="9"/>
  <c r="H111" i="9"/>
  <c r="F22" i="9"/>
  <c r="L221" i="9"/>
  <c r="I89" i="9"/>
  <c r="H239" i="9"/>
  <c r="K35" i="9"/>
  <c r="K56" i="3"/>
  <c r="E114" i="9"/>
  <c r="K13" i="3"/>
  <c r="O34" i="9"/>
  <c r="O47" i="9"/>
  <c r="O123" i="9"/>
  <c r="I227" i="9"/>
  <c r="H227" i="9"/>
  <c r="I47" i="9"/>
  <c r="E262" i="9"/>
  <c r="F276" i="9"/>
  <c r="E108" i="9"/>
  <c r="N203" i="9"/>
  <c r="C75" i="9"/>
  <c r="E222" i="9"/>
  <c r="C99" i="9"/>
  <c r="F138" i="9"/>
  <c r="O274" i="9"/>
  <c r="N137" i="9"/>
  <c r="E240" i="9"/>
  <c r="O77" i="9"/>
  <c r="O117" i="9"/>
  <c r="I235" i="9"/>
  <c r="H201" i="9"/>
  <c r="F72" i="9"/>
  <c r="O149" i="9"/>
  <c r="I72" i="9"/>
  <c r="F250" i="9"/>
  <c r="H203" i="9"/>
  <c r="E223" i="9"/>
  <c r="I70" i="9"/>
  <c r="O33" i="9"/>
  <c r="E110" i="9"/>
  <c r="N275" i="9"/>
  <c r="C74" i="9"/>
  <c r="I259" i="9"/>
  <c r="N149" i="9"/>
  <c r="C259" i="9"/>
  <c r="F231" i="9"/>
  <c r="C40" i="9"/>
  <c r="O233" i="9"/>
  <c r="C43" i="9"/>
  <c r="F77" i="9"/>
  <c r="L40" i="9"/>
  <c r="N227" i="9"/>
  <c r="I28" i="9"/>
  <c r="K197" i="9"/>
  <c r="K113" i="9"/>
  <c r="C184" i="9"/>
  <c r="O253" i="9"/>
  <c r="C222" i="9"/>
  <c r="L260" i="9"/>
  <c r="O222" i="9"/>
  <c r="I50" i="9"/>
  <c r="C274" i="9"/>
  <c r="E153" i="9"/>
  <c r="F267" i="9"/>
  <c r="O60" i="3"/>
  <c r="I138" i="9"/>
  <c r="I41" i="9"/>
  <c r="L115" i="9"/>
  <c r="K62" i="3"/>
  <c r="K85" i="9"/>
  <c r="K241" i="9"/>
  <c r="N175" i="9"/>
  <c r="H116" i="9"/>
  <c r="I119" i="9"/>
  <c r="N147" i="9"/>
  <c r="L114" i="9"/>
  <c r="C147" i="9"/>
  <c r="E156" i="9"/>
  <c r="K42" i="9"/>
  <c r="K34" i="9"/>
  <c r="O64" i="9"/>
  <c r="H257" i="9"/>
  <c r="C163" i="9"/>
  <c r="O196" i="9"/>
  <c r="N277" i="9"/>
  <c r="C44" i="9"/>
  <c r="N230" i="9"/>
  <c r="L71" i="9"/>
  <c r="E182" i="9"/>
  <c r="L99" i="9"/>
  <c r="G47" i="3"/>
  <c r="F82" i="9"/>
  <c r="K46" i="3"/>
  <c r="O162" i="9"/>
  <c r="H175" i="9"/>
  <c r="E157" i="9"/>
  <c r="H174" i="9"/>
  <c r="N30" i="9"/>
  <c r="N148" i="9"/>
  <c r="G32" i="3"/>
  <c r="I152" i="9"/>
  <c r="F151" i="9"/>
  <c r="C146" i="9"/>
  <c r="C32" i="9"/>
  <c r="L127" i="9"/>
  <c r="G63" i="3"/>
  <c r="E227" i="9"/>
  <c r="N200" i="9"/>
  <c r="L107" i="9"/>
  <c r="N267" i="9"/>
  <c r="O252" i="9"/>
  <c r="I250" i="9"/>
  <c r="O272" i="9"/>
  <c r="K213" i="9"/>
  <c r="F219" i="9"/>
  <c r="C191" i="9"/>
  <c r="C219" i="9"/>
  <c r="O175" i="9"/>
  <c r="O258" i="9"/>
  <c r="K87" i="9"/>
  <c r="H145" i="9"/>
  <c r="I194" i="9"/>
  <c r="O185" i="9"/>
  <c r="L262" i="9"/>
  <c r="L49" i="9"/>
  <c r="F198" i="9"/>
  <c r="F116" i="9"/>
  <c r="N163" i="9"/>
  <c r="N46" i="9"/>
  <c r="O68" i="9"/>
  <c r="E46" i="9"/>
  <c r="F47" i="9"/>
  <c r="I103" i="9"/>
  <c r="H103" i="9"/>
  <c r="C241" i="9"/>
  <c r="E65" i="9"/>
  <c r="E105" i="9"/>
  <c r="K31" i="9"/>
  <c r="F42" i="9"/>
  <c r="E86" i="9"/>
  <c r="C181" i="9"/>
  <c r="L145" i="9"/>
  <c r="N178" i="9"/>
  <c r="K190" i="9"/>
  <c r="L234" i="9"/>
  <c r="C114" i="9"/>
  <c r="L150" i="9"/>
  <c r="F212" i="9"/>
  <c r="O109" i="9"/>
  <c r="I111" i="9"/>
  <c r="K203" i="9"/>
  <c r="N236" i="9"/>
  <c r="H199" i="9"/>
  <c r="O188" i="9"/>
  <c r="F192" i="9"/>
  <c r="L252" i="9"/>
  <c r="H84" i="9"/>
  <c r="O212" i="9"/>
  <c r="H164" i="9"/>
  <c r="F89" i="9"/>
  <c r="F251" i="9"/>
  <c r="O58" i="3"/>
  <c r="G71" i="3"/>
  <c r="C272" i="9"/>
  <c r="I34" i="9"/>
  <c r="C152" i="9"/>
  <c r="F226" i="9"/>
  <c r="L80" i="9"/>
  <c r="K189" i="9"/>
  <c r="K86" i="9"/>
  <c r="L138" i="9"/>
  <c r="F166" i="9"/>
  <c r="K138" i="9"/>
  <c r="K82" i="9"/>
  <c r="L203" i="9"/>
  <c r="O241" i="9"/>
  <c r="O254" i="9"/>
  <c r="K158" i="9"/>
  <c r="N98" i="9"/>
  <c r="O28" i="9"/>
  <c r="C234" i="9"/>
  <c r="F43" i="9"/>
  <c r="C143" i="9"/>
  <c r="N204" i="9"/>
  <c r="I178" i="9"/>
  <c r="O78" i="9"/>
  <c r="L187" i="9"/>
  <c r="E29" i="9"/>
  <c r="O29" i="9"/>
  <c r="I43" i="9"/>
  <c r="F61" i="9"/>
  <c r="K235" i="9"/>
  <c r="L175" i="9"/>
  <c r="F230" i="9"/>
  <c r="E257" i="9"/>
  <c r="C261" i="9"/>
  <c r="H75" i="9"/>
  <c r="C116" i="9"/>
  <c r="E267" i="9"/>
  <c r="O67" i="9"/>
  <c r="N87" i="9"/>
  <c r="H139" i="9"/>
  <c r="I274" i="9"/>
  <c r="G43" i="3"/>
  <c r="K9" i="5"/>
  <c r="K84" i="9"/>
  <c r="N78" i="9"/>
  <c r="H264" i="9"/>
  <c r="H188" i="9"/>
  <c r="C280" i="9"/>
  <c r="H137" i="9"/>
  <c r="F157" i="9"/>
  <c r="K45" i="3"/>
  <c r="L239" i="9"/>
  <c r="H77" i="9"/>
  <c r="K191" i="9"/>
  <c r="C200" i="9"/>
  <c r="F111" i="9"/>
  <c r="K199" i="9"/>
  <c r="H165" i="9"/>
  <c r="C179" i="9"/>
  <c r="F83" i="9"/>
  <c r="K200" i="9"/>
  <c r="N151" i="9"/>
  <c r="O26" i="9"/>
  <c r="L29" i="9"/>
  <c r="F87" i="9"/>
  <c r="N25" i="9"/>
  <c r="I195" i="9"/>
  <c r="O36" i="3"/>
  <c r="L98" i="9"/>
  <c r="E150" i="9"/>
  <c r="L148" i="9"/>
  <c r="E155" i="9"/>
  <c r="H229" i="9"/>
  <c r="L220" i="9"/>
  <c r="F99" i="9"/>
  <c r="F32" i="9"/>
  <c r="K60" i="9"/>
  <c r="I83" i="9"/>
  <c r="N74" i="9"/>
  <c r="C268" i="9"/>
  <c r="E237" i="9"/>
  <c r="L35" i="9"/>
  <c r="G40" i="3"/>
  <c r="E83" i="9"/>
  <c r="C253" i="9"/>
  <c r="K75" i="9"/>
  <c r="H106" i="9"/>
  <c r="N22" i="9"/>
  <c r="K240" i="9"/>
  <c r="C278" i="9"/>
  <c r="K100" i="9"/>
  <c r="E126" i="9"/>
  <c r="O197" i="9"/>
  <c r="O82" i="9"/>
  <c r="N109" i="9"/>
  <c r="E84" i="9"/>
  <c r="L179" i="9"/>
  <c r="N270" i="9"/>
  <c r="L87" i="9"/>
  <c r="I188" i="9"/>
  <c r="K144" i="9"/>
  <c r="O141" i="9"/>
  <c r="I79" i="9"/>
  <c r="L30" i="9"/>
  <c r="O225" i="9"/>
  <c r="C214" i="9"/>
  <c r="F107" i="9"/>
  <c r="E27" i="9"/>
  <c r="F189" i="9"/>
  <c r="H72" i="9"/>
  <c r="I159" i="9"/>
  <c r="K204" i="9"/>
  <c r="L111" i="9"/>
  <c r="I242" i="9"/>
  <c r="O69" i="3"/>
  <c r="L216" i="9"/>
  <c r="N122" i="9"/>
  <c r="C76" i="9"/>
  <c r="I37" i="9"/>
  <c r="L215" i="9"/>
  <c r="C109" i="9"/>
  <c r="O227" i="9"/>
  <c r="N73" i="9"/>
  <c r="F28" i="9"/>
  <c r="F112" i="9"/>
  <c r="C37" i="9"/>
  <c r="N44" i="9"/>
  <c r="K47" i="3"/>
  <c r="K23" i="5"/>
  <c r="C22" i="9"/>
  <c r="O236" i="9"/>
  <c r="C273" i="9"/>
  <c r="K268" i="9"/>
  <c r="O182" i="9"/>
  <c r="F81" i="9"/>
  <c r="I142" i="9"/>
  <c r="K108" i="9"/>
  <c r="C175" i="9"/>
  <c r="E121" i="9"/>
  <c r="E253" i="9"/>
  <c r="L240" i="9"/>
  <c r="L258" i="9"/>
  <c r="I30" i="9"/>
  <c r="D175" i="9" l="1"/>
  <c r="M175" i="9"/>
  <c r="G175" i="9"/>
  <c r="J175" i="9"/>
  <c r="G273" i="9"/>
  <c r="J273" i="9"/>
  <c r="M273" i="9"/>
  <c r="D273" i="9"/>
  <c r="G22" i="9"/>
  <c r="J22" i="9"/>
  <c r="D22" i="9"/>
  <c r="M22" i="9"/>
  <c r="C54" i="9"/>
  <c r="M23" i="5"/>
  <c r="N23" i="5"/>
  <c r="L23" i="5"/>
  <c r="N47" i="3"/>
  <c r="L47" i="3"/>
  <c r="M47" i="3"/>
  <c r="M37" i="9"/>
  <c r="G37" i="9"/>
  <c r="D37" i="9"/>
  <c r="J37" i="9"/>
  <c r="G109" i="9"/>
  <c r="D109" i="9"/>
  <c r="J109" i="9"/>
  <c r="M109" i="9"/>
  <c r="J76" i="9"/>
  <c r="M76" i="9"/>
  <c r="G76" i="9"/>
  <c r="D76" i="9"/>
  <c r="Q69" i="3"/>
  <c r="R69" i="3"/>
  <c r="P69" i="3"/>
  <c r="G214" i="9"/>
  <c r="M214" i="9"/>
  <c r="D214" i="9"/>
  <c r="J214" i="9"/>
  <c r="G278" i="9"/>
  <c r="D278" i="9"/>
  <c r="M278" i="9"/>
  <c r="J278" i="9"/>
  <c r="J253" i="9"/>
  <c r="M253" i="9"/>
  <c r="G253" i="9"/>
  <c r="D253" i="9"/>
  <c r="H40" i="3"/>
  <c r="J40" i="3"/>
  <c r="I40" i="3"/>
  <c r="G268" i="9"/>
  <c r="J268" i="9"/>
  <c r="D268" i="9"/>
  <c r="M268" i="9"/>
  <c r="L130" i="9"/>
  <c r="K130" i="9" s="1"/>
  <c r="J6" i="9" s="1"/>
  <c r="Q36" i="3"/>
  <c r="R36" i="3"/>
  <c r="P36" i="3"/>
  <c r="G179" i="9"/>
  <c r="D179" i="9"/>
  <c r="J179" i="9"/>
  <c r="M179" i="9"/>
  <c r="D200" i="9"/>
  <c r="J200" i="9"/>
  <c r="G200" i="9"/>
  <c r="M200" i="9"/>
  <c r="L45" i="3"/>
  <c r="M45" i="3"/>
  <c r="N45" i="3"/>
  <c r="M280" i="9"/>
  <c r="G280" i="9"/>
  <c r="J280" i="9"/>
  <c r="D280" i="9"/>
  <c r="M9" i="5"/>
  <c r="L9" i="5"/>
  <c r="N9" i="5"/>
  <c r="H43" i="3"/>
  <c r="I43" i="3"/>
  <c r="J43" i="3"/>
  <c r="J116" i="9"/>
  <c r="G116" i="9"/>
  <c r="D116" i="9"/>
  <c r="M116" i="9"/>
  <c r="J261" i="9"/>
  <c r="M261" i="9"/>
  <c r="D261" i="9"/>
  <c r="G261" i="9"/>
  <c r="M143" i="9"/>
  <c r="G143" i="9"/>
  <c r="D143" i="9"/>
  <c r="J143" i="9"/>
  <c r="D234" i="9"/>
  <c r="G234" i="9"/>
  <c r="M234" i="9"/>
  <c r="J234" i="9"/>
  <c r="D152" i="9"/>
  <c r="G152" i="9"/>
  <c r="M152" i="9"/>
  <c r="J152" i="9"/>
  <c r="D272" i="9"/>
  <c r="M272" i="9"/>
  <c r="G272" i="9"/>
  <c r="J272" i="9"/>
  <c r="I71" i="3"/>
  <c r="H71" i="3"/>
  <c r="J71" i="3"/>
  <c r="R58" i="3"/>
  <c r="P58" i="3"/>
  <c r="Q58" i="3"/>
  <c r="O244" i="9"/>
  <c r="N244" i="9" s="1"/>
  <c r="M10" i="9" s="1"/>
  <c r="F244" i="9"/>
  <c r="E244" i="9" s="1"/>
  <c r="D10" i="9" s="1"/>
  <c r="G114" i="9"/>
  <c r="D114" i="9"/>
  <c r="M114" i="9"/>
  <c r="J114" i="9"/>
  <c r="D181" i="9"/>
  <c r="G181" i="9"/>
  <c r="J181" i="9"/>
  <c r="M181" i="9"/>
  <c r="M241" i="9"/>
  <c r="D241" i="9"/>
  <c r="G241" i="9"/>
  <c r="J241" i="9"/>
  <c r="D219" i="9"/>
  <c r="G219" i="9"/>
  <c r="M219" i="9"/>
  <c r="J219" i="9"/>
  <c r="J191" i="9"/>
  <c r="D191" i="9"/>
  <c r="G191" i="9"/>
  <c r="M191" i="9"/>
  <c r="I282" i="9"/>
  <c r="H282" i="9" s="1"/>
  <c r="G14" i="9" s="1"/>
  <c r="H63" i="3"/>
  <c r="I63" i="3"/>
  <c r="J63" i="3"/>
  <c r="M32" i="9"/>
  <c r="D32" i="9"/>
  <c r="J32" i="9"/>
  <c r="G32" i="9"/>
  <c r="J146" i="9"/>
  <c r="G146" i="9"/>
  <c r="M146" i="9"/>
  <c r="D146" i="9"/>
  <c r="I32" i="3"/>
  <c r="H32" i="3"/>
  <c r="J32" i="3"/>
  <c r="M46" i="3"/>
  <c r="N46" i="3"/>
  <c r="L46" i="3"/>
  <c r="H47" i="3"/>
  <c r="I47" i="3"/>
  <c r="J47" i="3"/>
  <c r="D44" i="9"/>
  <c r="J44" i="9"/>
  <c r="G44" i="9"/>
  <c r="M44" i="9"/>
  <c r="D163" i="9"/>
  <c r="G163" i="9"/>
  <c r="M163" i="9"/>
  <c r="J163" i="9"/>
  <c r="M147" i="9"/>
  <c r="D147" i="9"/>
  <c r="G147" i="9"/>
  <c r="J147" i="9"/>
  <c r="M62" i="3"/>
  <c r="L62" i="3"/>
  <c r="N62" i="3"/>
  <c r="P60" i="3"/>
  <c r="R60" i="3"/>
  <c r="Q60" i="3"/>
  <c r="D274" i="9"/>
  <c r="G274" i="9"/>
  <c r="J274" i="9"/>
  <c r="M274" i="9"/>
  <c r="J222" i="9"/>
  <c r="M222" i="9"/>
  <c r="D222" i="9"/>
  <c r="G222" i="9"/>
  <c r="D184" i="9"/>
  <c r="J184" i="9"/>
  <c r="M184" i="9"/>
  <c r="G184" i="9"/>
  <c r="D43" i="9"/>
  <c r="G43" i="9"/>
  <c r="J43" i="9"/>
  <c r="M43" i="9"/>
  <c r="J40" i="9"/>
  <c r="M40" i="9"/>
  <c r="D40" i="9"/>
  <c r="G40" i="9"/>
  <c r="J259" i="9"/>
  <c r="D259" i="9"/>
  <c r="G259" i="9"/>
  <c r="M259" i="9"/>
  <c r="G74" i="9"/>
  <c r="J74" i="9"/>
  <c r="D74" i="9"/>
  <c r="M74" i="9"/>
  <c r="F282" i="9"/>
  <c r="E282" i="9" s="1"/>
  <c r="D14" i="9" s="1"/>
  <c r="G99" i="9"/>
  <c r="D99" i="9"/>
  <c r="M99" i="9"/>
  <c r="J99" i="9"/>
  <c r="J75" i="9"/>
  <c r="G75" i="9"/>
  <c r="D75" i="9"/>
  <c r="M75" i="9"/>
  <c r="L13" i="3"/>
  <c r="N13" i="3"/>
  <c r="M13" i="3"/>
  <c r="M56" i="3"/>
  <c r="L56" i="3"/>
  <c r="N56" i="3"/>
  <c r="F54" i="9"/>
  <c r="N6" i="5"/>
  <c r="M6" i="5"/>
  <c r="L6" i="5"/>
  <c r="J254" i="9"/>
  <c r="M254" i="9"/>
  <c r="G254" i="9"/>
  <c r="D254" i="9"/>
  <c r="J79" i="9"/>
  <c r="G79" i="9"/>
  <c r="D79" i="9"/>
  <c r="M79" i="9"/>
  <c r="J100" i="9"/>
  <c r="M100" i="9"/>
  <c r="D100" i="9"/>
  <c r="G100" i="9"/>
  <c r="M227" i="9"/>
  <c r="D227" i="9"/>
  <c r="G227" i="9"/>
  <c r="J227" i="9"/>
  <c r="F206" i="9"/>
  <c r="E206" i="9" s="1"/>
  <c r="D8" i="9" s="1"/>
  <c r="R40" i="3"/>
  <c r="Q40" i="3"/>
  <c r="P40" i="3"/>
  <c r="D123" i="9"/>
  <c r="G123" i="9"/>
  <c r="J123" i="9"/>
  <c r="M123" i="9"/>
  <c r="M237" i="9"/>
  <c r="D237" i="9"/>
  <c r="J237" i="9"/>
  <c r="G237" i="9"/>
  <c r="M71" i="9"/>
  <c r="G71" i="9"/>
  <c r="D71" i="9"/>
  <c r="J71" i="9"/>
  <c r="P67" i="3"/>
  <c r="Q67" i="3"/>
  <c r="R67" i="3"/>
  <c r="D68" i="9"/>
  <c r="J68" i="9"/>
  <c r="M68" i="9"/>
  <c r="G68" i="9"/>
  <c r="Q46" i="3"/>
  <c r="R46" i="3"/>
  <c r="P46" i="3"/>
  <c r="M218" i="9"/>
  <c r="J218" i="9"/>
  <c r="D218" i="9"/>
  <c r="G218" i="9"/>
  <c r="M155" i="9"/>
  <c r="J155" i="9"/>
  <c r="D155" i="9"/>
  <c r="G155" i="9"/>
  <c r="C92" i="9"/>
  <c r="M60" i="9"/>
  <c r="J60" i="9"/>
  <c r="G60" i="9"/>
  <c r="D60" i="9"/>
  <c r="I69" i="3"/>
  <c r="H69" i="3"/>
  <c r="J69" i="3"/>
  <c r="M25" i="5"/>
  <c r="N25" i="5"/>
  <c r="L25" i="5"/>
  <c r="D62" i="9"/>
  <c r="J62" i="9"/>
  <c r="M62" i="9"/>
  <c r="G62" i="9"/>
  <c r="D86" i="9"/>
  <c r="G86" i="9"/>
  <c r="J86" i="9"/>
  <c r="M86" i="9"/>
  <c r="D263" i="9"/>
  <c r="M263" i="9"/>
  <c r="G263" i="9"/>
  <c r="J263" i="9"/>
  <c r="M182" i="9"/>
  <c r="G182" i="9"/>
  <c r="J182" i="9"/>
  <c r="D182" i="9"/>
  <c r="R35" i="3"/>
  <c r="P35" i="3"/>
  <c r="Q35" i="3"/>
  <c r="M43" i="3"/>
  <c r="L43" i="3"/>
  <c r="N43" i="3"/>
  <c r="J104" i="9"/>
  <c r="D104" i="9"/>
  <c r="M104" i="9"/>
  <c r="G104" i="9"/>
  <c r="M19" i="5"/>
  <c r="L19" i="5"/>
  <c r="N19" i="5"/>
  <c r="D108" i="9"/>
  <c r="M108" i="9"/>
  <c r="J108" i="9"/>
  <c r="G108" i="9"/>
  <c r="J103" i="9"/>
  <c r="G103" i="9"/>
  <c r="D103" i="9"/>
  <c r="M103" i="9"/>
  <c r="J63" i="9"/>
  <c r="D63" i="9"/>
  <c r="M63" i="9"/>
  <c r="G63" i="9"/>
  <c r="R57" i="3"/>
  <c r="P57" i="3"/>
  <c r="Q57" i="3"/>
  <c r="J140" i="9"/>
  <c r="M140" i="9"/>
  <c r="D140" i="9"/>
  <c r="G140" i="9"/>
  <c r="O168" i="9"/>
  <c r="N168" i="9" s="1"/>
  <c r="M12" i="9" s="1"/>
  <c r="F168" i="9"/>
  <c r="E168" i="9" s="1"/>
  <c r="D12" i="9" s="1"/>
  <c r="M41" i="3"/>
  <c r="L41" i="3"/>
  <c r="N41" i="3"/>
  <c r="N73" i="3"/>
  <c r="M73" i="3"/>
  <c r="L73" i="3"/>
  <c r="L44" i="3"/>
  <c r="M44" i="3"/>
  <c r="N44" i="3"/>
  <c r="J31" i="3"/>
  <c r="H31" i="3"/>
  <c r="I31" i="3"/>
  <c r="I130" i="9"/>
  <c r="H130" i="9" s="1"/>
  <c r="G6" i="9" s="1"/>
  <c r="I37" i="3"/>
  <c r="J37" i="3"/>
  <c r="H37" i="3"/>
  <c r="D204" i="9"/>
  <c r="J204" i="9"/>
  <c r="G204" i="9"/>
  <c r="M204" i="9"/>
  <c r="H41" i="3"/>
  <c r="J41" i="3"/>
  <c r="I41" i="3"/>
  <c r="I60" i="3"/>
  <c r="H60" i="3"/>
  <c r="J60" i="3"/>
  <c r="C244" i="9"/>
  <c r="G212" i="9"/>
  <c r="M212" i="9"/>
  <c r="D212" i="9"/>
  <c r="J212" i="9"/>
  <c r="G141" i="9"/>
  <c r="M141" i="9"/>
  <c r="D141" i="9"/>
  <c r="J141" i="9"/>
  <c r="M120" i="9"/>
  <c r="G120" i="9"/>
  <c r="J120" i="9"/>
  <c r="D120" i="9"/>
  <c r="N7" i="3"/>
  <c r="M7" i="3"/>
  <c r="L7" i="3"/>
  <c r="I54" i="9"/>
  <c r="H54" i="9" s="1"/>
  <c r="G16" i="9" s="1"/>
  <c r="J112" i="9"/>
  <c r="M112" i="9"/>
  <c r="G112" i="9"/>
  <c r="D112" i="9"/>
  <c r="P66" i="3"/>
  <c r="R66" i="3"/>
  <c r="Q66" i="3"/>
  <c r="D66" i="9"/>
  <c r="G66" i="9"/>
  <c r="J66" i="9"/>
  <c r="M66" i="9"/>
  <c r="D269" i="9"/>
  <c r="G269" i="9"/>
  <c r="M269" i="9"/>
  <c r="J269" i="9"/>
  <c r="D88" i="9"/>
  <c r="M88" i="9"/>
  <c r="J88" i="9"/>
  <c r="G88" i="9"/>
  <c r="J65" i="9"/>
  <c r="M65" i="9"/>
  <c r="G65" i="9"/>
  <c r="D65" i="9"/>
  <c r="N61" i="3"/>
  <c r="M61" i="3"/>
  <c r="L61" i="3"/>
  <c r="N31" i="3"/>
  <c r="L31" i="3"/>
  <c r="M31" i="3"/>
  <c r="M34" i="9"/>
  <c r="G34" i="9"/>
  <c r="D34" i="9"/>
  <c r="J34" i="9"/>
  <c r="M128" i="9"/>
  <c r="G128" i="9"/>
  <c r="D128" i="9"/>
  <c r="J128" i="9"/>
  <c r="L92" i="9"/>
  <c r="K92" i="9" s="1"/>
  <c r="J4" i="9" s="1"/>
  <c r="M193" i="9"/>
  <c r="J193" i="9"/>
  <c r="G193" i="9"/>
  <c r="D193" i="9"/>
  <c r="Q34" i="3"/>
  <c r="P34" i="3"/>
  <c r="R34" i="3"/>
  <c r="D107" i="9"/>
  <c r="J107" i="9"/>
  <c r="M107" i="9"/>
  <c r="G107" i="9"/>
  <c r="L244" i="9"/>
  <c r="K244" i="9" s="1"/>
  <c r="J10" i="9" s="1"/>
  <c r="F130" i="9"/>
  <c r="E130" i="9" s="1"/>
  <c r="D6" i="9" s="1"/>
  <c r="D174" i="9"/>
  <c r="M174" i="9"/>
  <c r="G174" i="9"/>
  <c r="J174" i="9"/>
  <c r="C206" i="9"/>
  <c r="M257" i="9"/>
  <c r="J257" i="9"/>
  <c r="D257" i="9"/>
  <c r="G257" i="9"/>
  <c r="P63" i="3"/>
  <c r="Q63" i="3"/>
  <c r="R63" i="3"/>
  <c r="J77" i="9"/>
  <c r="D77" i="9"/>
  <c r="M77" i="9"/>
  <c r="G77" i="9"/>
  <c r="J176" i="9"/>
  <c r="G176" i="9"/>
  <c r="M176" i="9"/>
  <c r="D176" i="9"/>
  <c r="N15" i="5"/>
  <c r="L15" i="5"/>
  <c r="M15" i="5"/>
  <c r="L282" i="9"/>
  <c r="K282" i="9" s="1"/>
  <c r="J14" i="9" s="1"/>
  <c r="D45" i="9"/>
  <c r="M45" i="9"/>
  <c r="J45" i="9"/>
  <c r="G45" i="9"/>
  <c r="J159" i="9"/>
  <c r="G159" i="9"/>
  <c r="D159" i="9"/>
  <c r="M159" i="9"/>
  <c r="N75" i="3"/>
  <c r="M75" i="3"/>
  <c r="L75" i="3"/>
  <c r="D271" i="9"/>
  <c r="M271" i="9"/>
  <c r="G271" i="9"/>
  <c r="J271" i="9"/>
  <c r="N19" i="3"/>
  <c r="M19" i="3"/>
  <c r="L19" i="3"/>
  <c r="G194" i="9"/>
  <c r="M194" i="9"/>
  <c r="D194" i="9"/>
  <c r="J194" i="9"/>
  <c r="M165" i="9"/>
  <c r="J165" i="9"/>
  <c r="D165" i="9"/>
  <c r="G165" i="9"/>
  <c r="P49" i="3"/>
  <c r="R49" i="3"/>
  <c r="Q49" i="3"/>
  <c r="G61" i="9"/>
  <c r="M61" i="9"/>
  <c r="J61" i="9"/>
  <c r="D61" i="9"/>
  <c r="M145" i="9"/>
  <c r="J145" i="9"/>
  <c r="G145" i="9"/>
  <c r="D145" i="9"/>
  <c r="M236" i="9"/>
  <c r="G236" i="9"/>
  <c r="J236" i="9"/>
  <c r="D236" i="9"/>
  <c r="G196" i="9"/>
  <c r="D196" i="9"/>
  <c r="J196" i="9"/>
  <c r="M196" i="9"/>
  <c r="L206" i="9"/>
  <c r="K206" i="9" s="1"/>
  <c r="J8" i="9" s="1"/>
  <c r="Q31" i="3"/>
  <c r="R31" i="3"/>
  <c r="P31" i="3"/>
  <c r="G73" i="9"/>
  <c r="J73" i="9"/>
  <c r="D73" i="9"/>
  <c r="M73" i="9"/>
  <c r="M26" i="9"/>
  <c r="D26" i="9"/>
  <c r="J26" i="9"/>
  <c r="G26" i="9"/>
  <c r="J266" i="9"/>
  <c r="D266" i="9"/>
  <c r="G266" i="9"/>
  <c r="M266" i="9"/>
  <c r="O54" i="9"/>
  <c r="N54" i="9" s="1"/>
  <c r="M16" i="9" s="1"/>
  <c r="J224" i="9"/>
  <c r="M224" i="9"/>
  <c r="D224" i="9"/>
  <c r="G224" i="9"/>
  <c r="D251" i="9"/>
  <c r="M251" i="9"/>
  <c r="J251" i="9"/>
  <c r="G251" i="9"/>
  <c r="G69" i="9"/>
  <c r="M69" i="9"/>
  <c r="J69" i="9"/>
  <c r="D69" i="9"/>
  <c r="J115" i="9"/>
  <c r="G115" i="9"/>
  <c r="M115" i="9"/>
  <c r="D115" i="9"/>
  <c r="G188" i="9"/>
  <c r="J188" i="9"/>
  <c r="D188" i="9"/>
  <c r="M188" i="9"/>
  <c r="J162" i="9"/>
  <c r="M162" i="9"/>
  <c r="D162" i="9"/>
  <c r="G162" i="9"/>
  <c r="J258" i="9"/>
  <c r="M258" i="9"/>
  <c r="D258" i="9"/>
  <c r="G258" i="9"/>
  <c r="H58" i="3"/>
  <c r="J58" i="3"/>
  <c r="I58" i="3"/>
  <c r="J36" i="3"/>
  <c r="I36" i="3"/>
  <c r="H36" i="3"/>
  <c r="M150" i="9"/>
  <c r="J150" i="9"/>
  <c r="D150" i="9"/>
  <c r="G150" i="9"/>
  <c r="D84" i="9"/>
  <c r="M84" i="9"/>
  <c r="J84" i="9"/>
  <c r="G84" i="9"/>
  <c r="D276" i="9"/>
  <c r="M276" i="9"/>
  <c r="G276" i="9"/>
  <c r="J276" i="9"/>
  <c r="N20" i="5"/>
  <c r="M20" i="5"/>
  <c r="L20" i="5"/>
  <c r="L35" i="3"/>
  <c r="M35" i="3"/>
  <c r="N35" i="3"/>
  <c r="D279" i="9"/>
  <c r="M279" i="9"/>
  <c r="G279" i="9"/>
  <c r="J279" i="9"/>
  <c r="L24" i="5"/>
  <c r="N24" i="5"/>
  <c r="M24" i="5"/>
  <c r="L168" i="9"/>
  <c r="K168" i="9" s="1"/>
  <c r="J12" i="9" s="1"/>
  <c r="D221" i="9"/>
  <c r="G221" i="9"/>
  <c r="M221" i="9"/>
  <c r="J221" i="9"/>
  <c r="M151" i="9"/>
  <c r="G151" i="9"/>
  <c r="D151" i="9"/>
  <c r="J151" i="9"/>
  <c r="R68" i="3"/>
  <c r="Q68" i="3"/>
  <c r="P68" i="3"/>
  <c r="M27" i="9"/>
  <c r="D27" i="9"/>
  <c r="G27" i="9"/>
  <c r="J27" i="9"/>
  <c r="G201" i="9"/>
  <c r="M201" i="9"/>
  <c r="D201" i="9"/>
  <c r="J201" i="9"/>
  <c r="O282" i="9"/>
  <c r="N282" i="9" s="1"/>
  <c r="M14" i="9" s="1"/>
  <c r="M67" i="9"/>
  <c r="J67" i="9"/>
  <c r="D67" i="9"/>
  <c r="G67" i="9"/>
  <c r="G35" i="9"/>
  <c r="J35" i="9"/>
  <c r="M35" i="9"/>
  <c r="D35" i="9"/>
  <c r="R75" i="3"/>
  <c r="P75" i="3"/>
  <c r="Q75" i="3"/>
  <c r="G70" i="9"/>
  <c r="M70" i="9"/>
  <c r="J70" i="9"/>
  <c r="D70" i="9"/>
  <c r="R48" i="3"/>
  <c r="P48" i="3"/>
  <c r="Q48" i="3"/>
  <c r="M24" i="3"/>
  <c r="L24" i="3"/>
  <c r="N24" i="3"/>
  <c r="D197" i="9"/>
  <c r="J197" i="9"/>
  <c r="M197" i="9"/>
  <c r="G197" i="9"/>
  <c r="P73" i="3"/>
  <c r="Q73" i="3"/>
  <c r="R73" i="3"/>
  <c r="J48" i="3"/>
  <c r="I48" i="3"/>
  <c r="H48" i="3"/>
  <c r="H38" i="3"/>
  <c r="I38" i="3"/>
  <c r="J38" i="3"/>
  <c r="M16" i="3"/>
  <c r="L16" i="3"/>
  <c r="N16" i="3"/>
  <c r="D33" i="9"/>
  <c r="M33" i="9"/>
  <c r="J33" i="9"/>
  <c r="G33" i="9"/>
  <c r="J49" i="3"/>
  <c r="I49" i="3"/>
  <c r="H49" i="3"/>
  <c r="D50" i="9"/>
  <c r="J50" i="9"/>
  <c r="G50" i="9"/>
  <c r="M50" i="9"/>
  <c r="J138" i="9"/>
  <c r="D138" i="9"/>
  <c r="G138" i="9"/>
  <c r="M138" i="9"/>
  <c r="J226" i="9"/>
  <c r="G226" i="9"/>
  <c r="M226" i="9"/>
  <c r="D226" i="9"/>
  <c r="Q74" i="3"/>
  <c r="P74" i="3"/>
  <c r="R74" i="3"/>
  <c r="M23" i="9"/>
  <c r="D23" i="9"/>
  <c r="J23" i="9"/>
  <c r="G23" i="9"/>
  <c r="L40" i="3"/>
  <c r="N40" i="3"/>
  <c r="M40" i="3"/>
  <c r="N32" i="3"/>
  <c r="L32" i="3"/>
  <c r="M32" i="3"/>
  <c r="D106" i="9"/>
  <c r="J106" i="9"/>
  <c r="G106" i="9"/>
  <c r="M106" i="9"/>
  <c r="D49" i="9"/>
  <c r="G49" i="9"/>
  <c r="J49" i="9"/>
  <c r="M49" i="9"/>
  <c r="J80" i="9"/>
  <c r="M80" i="9"/>
  <c r="D80" i="9"/>
  <c r="G80" i="9"/>
  <c r="Q72" i="3"/>
  <c r="R72" i="3"/>
  <c r="P72" i="3"/>
  <c r="G230" i="9"/>
  <c r="M230" i="9"/>
  <c r="J230" i="9"/>
  <c r="D230" i="9"/>
  <c r="L13" i="5"/>
  <c r="N13" i="5"/>
  <c r="M13" i="5"/>
  <c r="J81" i="9"/>
  <c r="D81" i="9"/>
  <c r="M81" i="9"/>
  <c r="G81" i="9"/>
  <c r="D156" i="9"/>
  <c r="G156" i="9"/>
  <c r="J156" i="9"/>
  <c r="M156" i="9"/>
  <c r="M58" i="3"/>
  <c r="N58" i="3"/>
  <c r="L58" i="3"/>
  <c r="J72" i="3"/>
  <c r="H72" i="3"/>
  <c r="I72" i="3"/>
  <c r="P38" i="3"/>
  <c r="Q38" i="3"/>
  <c r="R38" i="3"/>
  <c r="I56" i="3"/>
  <c r="H56" i="3"/>
  <c r="J56" i="3"/>
  <c r="M195" i="9"/>
  <c r="G195" i="9"/>
  <c r="J195" i="9"/>
  <c r="D195" i="9"/>
  <c r="L49" i="3"/>
  <c r="M49" i="3"/>
  <c r="N49" i="3"/>
  <c r="H62" i="3"/>
  <c r="I62" i="3"/>
  <c r="J62" i="3"/>
  <c r="M20" i="3"/>
  <c r="N20" i="3"/>
  <c r="L20" i="3"/>
  <c r="D262" i="9"/>
  <c r="J262" i="9"/>
  <c r="M262" i="9"/>
  <c r="G262" i="9"/>
  <c r="M10" i="5"/>
  <c r="L10" i="5"/>
  <c r="N10" i="5"/>
  <c r="I92" i="9"/>
  <c r="H92" i="9" s="1"/>
  <c r="G4" i="9" s="1"/>
  <c r="M64" i="3"/>
  <c r="N64" i="3"/>
  <c r="L64" i="3"/>
  <c r="L23" i="3"/>
  <c r="N23" i="3"/>
  <c r="M23" i="3"/>
  <c r="M15" i="3"/>
  <c r="L15" i="3"/>
  <c r="N15" i="3"/>
  <c r="M275" i="9"/>
  <c r="D275" i="9"/>
  <c r="J275" i="9"/>
  <c r="G275" i="9"/>
  <c r="J187" i="9"/>
  <c r="M187" i="9"/>
  <c r="D187" i="9"/>
  <c r="G187" i="9"/>
  <c r="J39" i="9"/>
  <c r="G39" i="9"/>
  <c r="M39" i="9"/>
  <c r="D39" i="9"/>
  <c r="J105" i="9"/>
  <c r="G105" i="9"/>
  <c r="D105" i="9"/>
  <c r="M105" i="9"/>
  <c r="N17" i="3"/>
  <c r="M17" i="3"/>
  <c r="L17" i="3"/>
  <c r="N34" i="3"/>
  <c r="L34" i="3"/>
  <c r="M34" i="3"/>
  <c r="G215" i="9"/>
  <c r="J215" i="9"/>
  <c r="D215" i="9"/>
  <c r="M215" i="9"/>
  <c r="Q65" i="3"/>
  <c r="R65" i="3"/>
  <c r="P65" i="3"/>
  <c r="L59" i="3"/>
  <c r="N59" i="3"/>
  <c r="M59" i="3"/>
  <c r="D46" i="9"/>
  <c r="M46" i="9"/>
  <c r="J46" i="9"/>
  <c r="G46" i="9"/>
  <c r="O92" i="9"/>
  <c r="N92" i="9" s="1"/>
  <c r="M4" i="9" s="1"/>
  <c r="D189" i="9"/>
  <c r="M189" i="9"/>
  <c r="J189" i="9"/>
  <c r="G189" i="9"/>
  <c r="M63" i="3"/>
  <c r="N63" i="3"/>
  <c r="L63" i="3"/>
  <c r="D223" i="9"/>
  <c r="J223" i="9"/>
  <c r="G223" i="9"/>
  <c r="M223" i="9"/>
  <c r="G265" i="9"/>
  <c r="J265" i="9"/>
  <c r="D265" i="9"/>
  <c r="M265" i="9"/>
  <c r="I39" i="3"/>
  <c r="H39" i="3"/>
  <c r="J39" i="3"/>
  <c r="L14" i="3"/>
  <c r="M14" i="3"/>
  <c r="N14" i="3"/>
  <c r="M42" i="3"/>
  <c r="L42" i="3"/>
  <c r="N42" i="3"/>
  <c r="J126" i="9"/>
  <c r="G126" i="9"/>
  <c r="M126" i="9"/>
  <c r="D126" i="9"/>
  <c r="M18" i="3"/>
  <c r="N18" i="3"/>
  <c r="L18" i="3"/>
  <c r="J239" i="9"/>
  <c r="D239" i="9"/>
  <c r="M239" i="9"/>
  <c r="G239" i="9"/>
  <c r="I168" i="9"/>
  <c r="H168" i="9" s="1"/>
  <c r="G12" i="9" s="1"/>
  <c r="M185" i="9"/>
  <c r="G185" i="9"/>
  <c r="D185" i="9"/>
  <c r="J185" i="9"/>
  <c r="H42" i="3"/>
  <c r="I42" i="3"/>
  <c r="J42" i="3"/>
  <c r="D177" i="9"/>
  <c r="M177" i="9"/>
  <c r="J177" i="9"/>
  <c r="G177" i="9"/>
  <c r="M264" i="9"/>
  <c r="J264" i="9"/>
  <c r="G264" i="9"/>
  <c r="D264" i="9"/>
  <c r="D202" i="9"/>
  <c r="J202" i="9"/>
  <c r="G202" i="9"/>
  <c r="M202" i="9"/>
  <c r="P41" i="3"/>
  <c r="Q41" i="3"/>
  <c r="R41" i="3"/>
  <c r="M36" i="9"/>
  <c r="D36" i="9"/>
  <c r="J36" i="9"/>
  <c r="G36" i="9"/>
  <c r="L50" i="3"/>
  <c r="N50" i="3"/>
  <c r="M50" i="3"/>
  <c r="L66" i="3"/>
  <c r="M66" i="3"/>
  <c r="N66" i="3"/>
  <c r="M148" i="9"/>
  <c r="D148" i="9"/>
  <c r="G148" i="9"/>
  <c r="J148" i="9"/>
  <c r="M21" i="5"/>
  <c r="N21" i="5"/>
  <c r="L21" i="5"/>
  <c r="M33" i="3"/>
  <c r="L33" i="3"/>
  <c r="N33" i="3"/>
  <c r="R43" i="3"/>
  <c r="P43" i="3"/>
  <c r="Q43" i="3"/>
  <c r="D72" i="9"/>
  <c r="J72" i="9"/>
  <c r="M72" i="9"/>
  <c r="G72" i="9"/>
  <c r="P33" i="3"/>
  <c r="Q33" i="3"/>
  <c r="R33" i="3"/>
  <c r="M67" i="3"/>
  <c r="L67" i="3"/>
  <c r="N67" i="3"/>
  <c r="L25" i="3"/>
  <c r="N25" i="3"/>
  <c r="M25" i="3"/>
  <c r="G180" i="9"/>
  <c r="M180" i="9"/>
  <c r="J180" i="9"/>
  <c r="D180" i="9"/>
  <c r="G142" i="9"/>
  <c r="M142" i="9"/>
  <c r="J142" i="9"/>
  <c r="D142" i="9"/>
  <c r="G213" i="9"/>
  <c r="M213" i="9"/>
  <c r="J213" i="9"/>
  <c r="D213" i="9"/>
  <c r="J216" i="9"/>
  <c r="M216" i="9"/>
  <c r="D216" i="9"/>
  <c r="G216" i="9"/>
  <c r="M233" i="9"/>
  <c r="D233" i="9"/>
  <c r="G233" i="9"/>
  <c r="J233" i="9"/>
  <c r="M153" i="9"/>
  <c r="D153" i="9"/>
  <c r="G153" i="9"/>
  <c r="J153" i="9"/>
  <c r="M267" i="9"/>
  <c r="D267" i="9"/>
  <c r="J267" i="9"/>
  <c r="G267" i="9"/>
  <c r="D242" i="9"/>
  <c r="J242" i="9"/>
  <c r="G242" i="9"/>
  <c r="M242" i="9"/>
  <c r="J29" i="9"/>
  <c r="G29" i="9"/>
  <c r="D29" i="9"/>
  <c r="M29" i="9"/>
  <c r="M78" i="9"/>
  <c r="G78" i="9"/>
  <c r="J78" i="9"/>
  <c r="D78" i="9"/>
  <c r="N38" i="3"/>
  <c r="L38" i="3"/>
  <c r="M38" i="3"/>
  <c r="N10" i="3"/>
  <c r="M10" i="3"/>
  <c r="L10" i="3"/>
  <c r="G161" i="9"/>
  <c r="D161" i="9"/>
  <c r="M161" i="9"/>
  <c r="J161" i="9"/>
  <c r="G252" i="9"/>
  <c r="M252" i="9"/>
  <c r="J252" i="9"/>
  <c r="D252" i="9"/>
  <c r="N8" i="3"/>
  <c r="L8" i="3"/>
  <c r="M8" i="3"/>
  <c r="O130" i="9"/>
  <c r="N130" i="9" s="1"/>
  <c r="M6" i="9" s="1"/>
  <c r="N12" i="5"/>
  <c r="L12" i="5"/>
  <c r="M12" i="5"/>
  <c r="G192" i="9"/>
  <c r="J192" i="9"/>
  <c r="D192" i="9"/>
  <c r="M192" i="9"/>
  <c r="N69" i="3"/>
  <c r="M69" i="3"/>
  <c r="L69" i="3"/>
  <c r="J87" i="9"/>
  <c r="M87" i="9"/>
  <c r="G87" i="9"/>
  <c r="D87" i="9"/>
  <c r="H35" i="3"/>
  <c r="J35" i="3"/>
  <c r="I35" i="3"/>
  <c r="J57" i="3"/>
  <c r="H57" i="3"/>
  <c r="I57" i="3"/>
  <c r="L22" i="3"/>
  <c r="N22" i="3"/>
  <c r="M22" i="3"/>
  <c r="D203" i="9"/>
  <c r="G203" i="9"/>
  <c r="M203" i="9"/>
  <c r="J203" i="9"/>
  <c r="J25" i="9"/>
  <c r="D25" i="9"/>
  <c r="G25" i="9"/>
  <c r="M25" i="9"/>
  <c r="G178" i="9"/>
  <c r="J178" i="9"/>
  <c r="D178" i="9"/>
  <c r="M178" i="9"/>
  <c r="M41" i="9"/>
  <c r="G41" i="9"/>
  <c r="D41" i="9"/>
  <c r="J41" i="9"/>
  <c r="N17" i="5"/>
  <c r="M17" i="5"/>
  <c r="L17" i="5"/>
  <c r="C282" i="9"/>
  <c r="D250" i="9"/>
  <c r="M250" i="9"/>
  <c r="J250" i="9"/>
  <c r="G250" i="9"/>
  <c r="D277" i="9"/>
  <c r="G277" i="9"/>
  <c r="M277" i="9"/>
  <c r="J277" i="9"/>
  <c r="D225" i="9"/>
  <c r="J225" i="9"/>
  <c r="G225" i="9"/>
  <c r="M225" i="9"/>
  <c r="P59" i="3"/>
  <c r="Q59" i="3"/>
  <c r="R59" i="3"/>
  <c r="D117" i="9"/>
  <c r="G117" i="9"/>
  <c r="J117" i="9"/>
  <c r="M117" i="9"/>
  <c r="H75" i="3"/>
  <c r="I75" i="3"/>
  <c r="J75" i="3"/>
  <c r="D124" i="9"/>
  <c r="M124" i="9"/>
  <c r="J124" i="9"/>
  <c r="G124" i="9"/>
  <c r="M14" i="5"/>
  <c r="N14" i="5"/>
  <c r="L14" i="5"/>
  <c r="G198" i="9"/>
  <c r="M198" i="9"/>
  <c r="D198" i="9"/>
  <c r="J198" i="9"/>
  <c r="D158" i="9"/>
  <c r="G158" i="9"/>
  <c r="M158" i="9"/>
  <c r="J158" i="9"/>
  <c r="M119" i="9"/>
  <c r="G119" i="9"/>
  <c r="D119" i="9"/>
  <c r="J119" i="9"/>
  <c r="M30" i="9"/>
  <c r="J30" i="9"/>
  <c r="D30" i="9"/>
  <c r="G30" i="9"/>
  <c r="I244" i="9"/>
  <c r="H244" i="9" s="1"/>
  <c r="G10" i="9" s="1"/>
  <c r="G137" i="9"/>
  <c r="M137" i="9"/>
  <c r="J137" i="9"/>
  <c r="D137" i="9"/>
  <c r="G98" i="9"/>
  <c r="M98" i="9"/>
  <c r="D98" i="9"/>
  <c r="C130" i="9"/>
  <c r="J98" i="9"/>
  <c r="D235" i="9"/>
  <c r="G235" i="9"/>
  <c r="M235" i="9"/>
  <c r="J235" i="9"/>
  <c r="M149" i="9"/>
  <c r="G149" i="9"/>
  <c r="J149" i="9"/>
  <c r="D149" i="9"/>
  <c r="G139" i="9"/>
  <c r="D139" i="9"/>
  <c r="M139" i="9"/>
  <c r="J139" i="9"/>
  <c r="F92" i="9"/>
  <c r="E92" i="9" s="1"/>
  <c r="D4" i="9" s="1"/>
  <c r="M64" i="9"/>
  <c r="D64" i="9"/>
  <c r="J64" i="9"/>
  <c r="G64" i="9"/>
  <c r="G111" i="9"/>
  <c r="D111" i="9"/>
  <c r="M111" i="9"/>
  <c r="J111" i="9"/>
  <c r="L70" i="3"/>
  <c r="M70" i="3"/>
  <c r="N70" i="3"/>
  <c r="H44" i="3"/>
  <c r="I44" i="3"/>
  <c r="J44" i="3"/>
  <c r="M101" i="9"/>
  <c r="G101" i="9"/>
  <c r="D101" i="9"/>
  <c r="J101" i="9"/>
  <c r="N16" i="5"/>
  <c r="L16" i="5"/>
  <c r="M16" i="5"/>
  <c r="M71" i="3"/>
  <c r="L71" i="3"/>
  <c r="N71" i="3"/>
  <c r="R64" i="3"/>
  <c r="P64" i="3"/>
  <c r="Q64" i="3"/>
  <c r="P45" i="3"/>
  <c r="R45" i="3"/>
  <c r="Q45" i="3"/>
  <c r="D144" i="9"/>
  <c r="G144" i="9"/>
  <c r="M144" i="9"/>
  <c r="J144" i="9"/>
  <c r="G121" i="9"/>
  <c r="M121" i="9"/>
  <c r="J121" i="9"/>
  <c r="D121" i="9"/>
  <c r="L37" i="3"/>
  <c r="N37" i="3"/>
  <c r="M37" i="3"/>
  <c r="G28" i="9"/>
  <c r="M28" i="9"/>
  <c r="D28" i="9"/>
  <c r="J28" i="9"/>
  <c r="M154" i="9"/>
  <c r="J154" i="9"/>
  <c r="D154" i="9"/>
  <c r="G154" i="9"/>
  <c r="R42" i="3"/>
  <c r="P42" i="3"/>
  <c r="Q42" i="3"/>
  <c r="M31" i="9"/>
  <c r="D31" i="9"/>
  <c r="G31" i="9"/>
  <c r="J31" i="9"/>
  <c r="I61" i="3"/>
  <c r="H61" i="3"/>
  <c r="J61" i="3"/>
  <c r="I68" i="3"/>
  <c r="J68" i="3"/>
  <c r="H68" i="3"/>
  <c r="I206" i="9"/>
  <c r="H206" i="9" s="1"/>
  <c r="G8" i="9" s="1"/>
  <c r="J47" i="9"/>
  <c r="G47" i="9"/>
  <c r="M47" i="9"/>
  <c r="D47" i="9"/>
  <c r="J166" i="9"/>
  <c r="D166" i="9"/>
  <c r="M166" i="9"/>
  <c r="G166" i="9"/>
  <c r="M199" i="9"/>
  <c r="D199" i="9"/>
  <c r="G199" i="9"/>
  <c r="J199" i="9"/>
  <c r="G113" i="9"/>
  <c r="J113" i="9"/>
  <c r="M113" i="9"/>
  <c r="D113" i="9"/>
  <c r="L68" i="3"/>
  <c r="N68" i="3"/>
  <c r="M68" i="3"/>
  <c r="J190" i="9"/>
  <c r="D190" i="9"/>
  <c r="G190" i="9"/>
  <c r="M190" i="9"/>
  <c r="G228" i="9"/>
  <c r="M228" i="9"/>
  <c r="J228" i="9"/>
  <c r="D228" i="9"/>
  <c r="N36" i="3"/>
  <c r="M36" i="3"/>
  <c r="L36" i="3"/>
  <c r="P37" i="3"/>
  <c r="Q37" i="3"/>
  <c r="R37" i="3"/>
  <c r="J82" i="9"/>
  <c r="M82" i="9"/>
  <c r="D82" i="9"/>
  <c r="G82" i="9"/>
  <c r="R32" i="3"/>
  <c r="Q32" i="3"/>
  <c r="P32" i="3"/>
  <c r="J51" i="9"/>
  <c r="D51" i="9"/>
  <c r="M51" i="9"/>
  <c r="G51" i="9"/>
  <c r="Q39" i="3"/>
  <c r="R39" i="3"/>
  <c r="P39" i="3"/>
  <c r="N18" i="5"/>
  <c r="M18" i="5"/>
  <c r="L18" i="5"/>
  <c r="M74" i="3"/>
  <c r="N74" i="3"/>
  <c r="L74" i="3"/>
  <c r="M65" i="3"/>
  <c r="N65" i="3"/>
  <c r="L65" i="3"/>
  <c r="J52" i="9"/>
  <c r="G52" i="9"/>
  <c r="D52" i="9"/>
  <c r="M52" i="9"/>
  <c r="Q70" i="3"/>
  <c r="P70" i="3"/>
  <c r="R70" i="3"/>
  <c r="M22" i="5"/>
  <c r="L22" i="5"/>
  <c r="N22" i="5"/>
  <c r="M122" i="9"/>
  <c r="J122" i="9"/>
  <c r="D122" i="9"/>
  <c r="G122" i="9"/>
  <c r="D110" i="9"/>
  <c r="M110" i="9"/>
  <c r="J110" i="9"/>
  <c r="G110" i="9"/>
  <c r="L12" i="3"/>
  <c r="M12" i="3"/>
  <c r="N12" i="3"/>
  <c r="O206" i="9"/>
  <c r="N206" i="9" s="1"/>
  <c r="M8" i="9" s="1"/>
  <c r="J125" i="9"/>
  <c r="G125" i="9"/>
  <c r="D125" i="9"/>
  <c r="M125" i="9"/>
  <c r="N11" i="5"/>
  <c r="M11" i="5"/>
  <c r="L11" i="5"/>
  <c r="C168" i="9"/>
  <c r="G136" i="9"/>
  <c r="D136" i="9"/>
  <c r="J136" i="9"/>
  <c r="M136" i="9"/>
  <c r="H34" i="3"/>
  <c r="J34" i="3"/>
  <c r="I34" i="3"/>
  <c r="D85" i="9"/>
  <c r="M85" i="9"/>
  <c r="J85" i="9"/>
  <c r="G85" i="9"/>
  <c r="H65" i="3"/>
  <c r="I65" i="3"/>
  <c r="J65" i="3"/>
  <c r="L6" i="3"/>
  <c r="M6" i="3"/>
  <c r="N6" i="3"/>
  <c r="M217" i="9"/>
  <c r="D217" i="9"/>
  <c r="J217" i="9"/>
  <c r="G217" i="9"/>
  <c r="M238" i="9"/>
  <c r="J238" i="9"/>
  <c r="D238" i="9"/>
  <c r="G238" i="9"/>
  <c r="M270" i="9"/>
  <c r="G270" i="9"/>
  <c r="J270" i="9"/>
  <c r="D270" i="9"/>
  <c r="M72" i="3"/>
  <c r="N72" i="3"/>
  <c r="L72" i="3"/>
  <c r="Q62" i="3"/>
  <c r="P62" i="3"/>
  <c r="R62" i="3"/>
  <c r="M160" i="9"/>
  <c r="G160" i="9"/>
  <c r="D160" i="9"/>
  <c r="J160" i="9"/>
  <c r="J220" i="9"/>
  <c r="M220" i="9"/>
  <c r="D220" i="9"/>
  <c r="G220" i="9"/>
  <c r="D38" i="9"/>
  <c r="J38" i="9"/>
  <c r="M38" i="9"/>
  <c r="G38" i="9"/>
  <c r="J46" i="3"/>
  <c r="H46" i="3"/>
  <c r="I46" i="3"/>
  <c r="D118" i="9"/>
  <c r="G118" i="9"/>
  <c r="M118" i="9"/>
  <c r="J118" i="9"/>
  <c r="H33" i="3"/>
  <c r="J33" i="3"/>
  <c r="I33" i="3"/>
  <c r="M164" i="9"/>
  <c r="G164" i="9"/>
  <c r="D164" i="9"/>
  <c r="J164" i="9"/>
  <c r="D89" i="9"/>
  <c r="M89" i="9"/>
  <c r="J89" i="9"/>
  <c r="G89" i="9"/>
  <c r="M232" i="9"/>
  <c r="G232" i="9"/>
  <c r="D232" i="9"/>
  <c r="J232" i="9"/>
  <c r="G127" i="9"/>
  <c r="M127" i="9"/>
  <c r="J127" i="9"/>
  <c r="D127" i="9"/>
  <c r="L54" i="9"/>
  <c r="K54" i="9" s="1"/>
  <c r="J16" i="9" s="1"/>
  <c r="H73" i="3"/>
  <c r="I73" i="3"/>
  <c r="J73" i="3"/>
  <c r="J64" i="3"/>
  <c r="I64" i="3"/>
  <c r="H64" i="3"/>
  <c r="P61" i="3"/>
  <c r="Q61" i="3"/>
  <c r="R61" i="3"/>
  <c r="P71" i="3"/>
  <c r="R71" i="3"/>
  <c r="Q71" i="3"/>
  <c r="M240" i="9"/>
  <c r="J240" i="9"/>
  <c r="D240" i="9"/>
  <c r="G240" i="9"/>
  <c r="M24" i="9"/>
  <c r="J24" i="9"/>
  <c r="G24" i="9"/>
  <c r="D24" i="9"/>
  <c r="J102" i="9"/>
  <c r="M102" i="9"/>
  <c r="G102" i="9"/>
  <c r="D102" i="9"/>
  <c r="N39" i="3"/>
  <c r="M39" i="3"/>
  <c r="L39" i="3"/>
  <c r="M260" i="9"/>
  <c r="D260" i="9"/>
  <c r="G260" i="9"/>
  <c r="J260" i="9"/>
  <c r="D48" i="9"/>
  <c r="J48" i="9"/>
  <c r="G48" i="9"/>
  <c r="M48" i="9"/>
  <c r="G255" i="9"/>
  <c r="J255" i="9"/>
  <c r="D255" i="9"/>
  <c r="M255" i="9"/>
  <c r="I50" i="3"/>
  <c r="H50" i="3"/>
  <c r="J50" i="3"/>
  <c r="H67" i="3"/>
  <c r="J67" i="3"/>
  <c r="I67" i="3"/>
  <c r="J59" i="3"/>
  <c r="I59" i="3"/>
  <c r="H59" i="3"/>
  <c r="J183" i="9"/>
  <c r="D183" i="9"/>
  <c r="M183" i="9"/>
  <c r="G183" i="9"/>
  <c r="R56" i="3"/>
  <c r="P56" i="3"/>
  <c r="Q56" i="3"/>
  <c r="G90" i="9"/>
  <c r="M90" i="9"/>
  <c r="J90" i="9"/>
  <c r="D90" i="9"/>
  <c r="M9" i="3"/>
  <c r="L9" i="3"/>
  <c r="N9" i="3"/>
  <c r="I66" i="3"/>
  <c r="J66" i="3"/>
  <c r="H66" i="3"/>
  <c r="J256" i="9"/>
  <c r="G256" i="9"/>
  <c r="D256" i="9"/>
  <c r="M256" i="9"/>
  <c r="D229" i="9"/>
  <c r="G229" i="9"/>
  <c r="J229" i="9"/>
  <c r="M229" i="9"/>
  <c r="I70" i="3"/>
  <c r="J70" i="3"/>
  <c r="H70" i="3"/>
  <c r="J74" i="3"/>
  <c r="I74" i="3"/>
  <c r="H74" i="3"/>
  <c r="M11" i="3"/>
  <c r="N11" i="3"/>
  <c r="L11" i="3"/>
  <c r="Q50" i="3"/>
  <c r="P50" i="3"/>
  <c r="R50" i="3"/>
  <c r="L57" i="3"/>
  <c r="N57" i="3"/>
  <c r="M57" i="3"/>
  <c r="R47" i="3"/>
  <c r="P47" i="3"/>
  <c r="Q47" i="3"/>
  <c r="J186" i="9"/>
  <c r="D186" i="9"/>
  <c r="G186" i="9"/>
  <c r="M186" i="9"/>
  <c r="N60" i="3"/>
  <c r="L60" i="3"/>
  <c r="M60" i="3"/>
  <c r="J157" i="9"/>
  <c r="D157" i="9"/>
  <c r="G157" i="9"/>
  <c r="M157" i="9"/>
  <c r="J83" i="9"/>
  <c r="M83" i="9"/>
  <c r="D83" i="9"/>
  <c r="G83" i="9"/>
  <c r="L8" i="5"/>
  <c r="N8" i="5"/>
  <c r="M8" i="5"/>
  <c r="L21" i="3"/>
  <c r="N21" i="3"/>
  <c r="M21" i="3"/>
  <c r="M48" i="3"/>
  <c r="N48" i="3"/>
  <c r="L48" i="3"/>
  <c r="D231" i="9"/>
  <c r="M231" i="9"/>
  <c r="G231" i="9"/>
  <c r="J231" i="9"/>
  <c r="R44" i="3"/>
  <c r="P44" i="3"/>
  <c r="Q44" i="3"/>
  <c r="M7" i="5"/>
  <c r="L7" i="5"/>
  <c r="N7" i="5"/>
  <c r="M42" i="9"/>
  <c r="G42" i="9"/>
  <c r="D42" i="9"/>
  <c r="J42" i="9"/>
  <c r="I45" i="3"/>
  <c r="J45" i="3"/>
  <c r="H45" i="3"/>
  <c r="J282" i="9" l="1"/>
  <c r="D168" i="9"/>
  <c r="M206" i="9"/>
  <c r="G244" i="9"/>
  <c r="D92" i="9"/>
  <c r="J168" i="9"/>
  <c r="M130" i="9"/>
  <c r="G282" i="9"/>
  <c r="G206" i="9"/>
  <c r="M244" i="9"/>
  <c r="M92" i="9"/>
  <c r="M54" i="9"/>
  <c r="D54" i="9"/>
  <c r="G130" i="9"/>
  <c r="G168" i="9"/>
  <c r="M282" i="9"/>
  <c r="D206" i="9"/>
  <c r="J244" i="9"/>
  <c r="G92" i="9"/>
  <c r="J54" i="9"/>
  <c r="J130" i="9"/>
  <c r="M168" i="9"/>
  <c r="D130" i="9"/>
  <c r="D282" i="9"/>
  <c r="J206" i="9"/>
  <c r="D244" i="9"/>
  <c r="J92" i="9"/>
  <c r="E54" i="9"/>
  <c r="D16" i="9" s="1"/>
  <c r="B12" i="9" s="1"/>
  <c r="G54" i="9"/>
  <c r="B5" i="9" l="1"/>
  <c r="B16" i="9"/>
  <c r="B14" i="9"/>
  <c r="B7" i="9"/>
  <c r="B8" i="9"/>
  <c r="B13" i="9"/>
  <c r="B4" i="9"/>
  <c r="B15" i="9"/>
  <c r="B3" i="9"/>
  <c r="B9" i="9"/>
  <c r="B10" i="9"/>
  <c r="B11" i="9"/>
  <c r="B6" i="9"/>
</calcChain>
</file>

<file path=xl/sharedStrings.xml><?xml version="1.0" encoding="utf-8"?>
<sst xmlns="http://schemas.openxmlformats.org/spreadsheetml/2006/main" count="10301" uniqueCount="345">
  <si>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</si>
  <si>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</si>
  <si>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</si>
  <si>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</si>
  <si>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</si>
  <si>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</si>
  <si>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</si>
  <si>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</si>
  <si>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</si>
  <si>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</si>
  <si>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</si>
  <si>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</si>
  <si>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</si>
  <si>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</si>
  <si>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</si>
  <si>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</si>
  <si>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</si>
  <si>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</si>
  <si>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</si>
  <si>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</si>
  <si>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</si>
  <si>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</si>
  <si>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</si>
  <si>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</si>
  <si>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</si>
  <si>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</si>
  <si>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</si>
  <si>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</si>
  <si>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</si>
  <si>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</si>
  <si>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</si>
  <si>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</si>
  <si>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</si>
  <si>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</si>
  <si>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</si>
  <si>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</si>
  <si>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</si>
  <si>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</si>
  <si>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</si>
  <si>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</si>
  <si>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</si>
  <si>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</si>
  <si>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</si>
  <si>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</si>
  <si>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</si>
  <si>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</si>
  <si>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</si>
  <si>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</si>
  <si>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</si>
  <si>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</si>
  <si>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</si>
  <si>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</si>
  <si>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</si>
  <si>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</si>
  <si>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</si>
  <si>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</si>
  <si>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</si>
  <si>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</si>
  <si>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</si>
  <si>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</si>
  <si>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</si>
  <si>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</si>
  <si>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</si>
  <si>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</si>
  <si>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</si>
  <si>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</si>
  <si>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</si>
  <si>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</si>
  <si>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</si>
  <si>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</si>
  <si>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</si>
  <si>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</si>
  <si>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</si>
  <si>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</si>
  <si>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</si>
  <si>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</si>
  <si>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</si>
  <si>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</si>
  <si>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</si>
  <si>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</si>
  <si>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</si>
  <si>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</si>
  <si>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</si>
  <si>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</si>
  <si>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</si>
  <si>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</si>
  <si>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</si>
  <si>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</si>
  <si>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</si>
  <si>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</si>
  <si>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</si>
  <si>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</si>
  <si>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</si>
  <si>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</si>
  <si>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</si>
  <si>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</si>
  <si>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</si>
  <si>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</si>
  <si>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</si>
  <si>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</si>
  <si>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</si>
  <si>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</si>
  <si>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</si>
  <si>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</si>
  <si>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</si>
  <si>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</si>
  <si>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</si>
  <si>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</si>
  <si>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</si>
  <si>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</si>
  <si>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</si>
  <si>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</si>
  <si>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</si>
  <si>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</si>
  <si>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</si>
  <si>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</si>
  <si>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</si>
  <si>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</si>
  <si>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</si>
  <si>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</si>
  <si>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</si>
  <si>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</si>
  <si>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</si>
  <si>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</si>
  <si>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</si>
  <si>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</si>
  <si>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</si>
  <si>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</si>
  <si>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</si>
  <si>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</si>
  <si>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</si>
  <si>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</si>
  <si>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</si>
  <si>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</si>
  <si>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</si>
  <si>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</si>
  <si>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</si>
  <si>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</si>
  <si>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</si>
  <si>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</si>
  <si>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</si>
  <si>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</si>
  <si>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</si>
  <si>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</si>
  <si>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</si>
  <si>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</si>
  <si>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</si>
  <si>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</si>
  <si>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</si>
  <si>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</si>
  <si>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</si>
  <si>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</si>
  <si>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</si>
  <si>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</si>
  <si>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</si>
  <si>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</si>
  <si>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</si>
  <si>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</si>
  <si>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</si>
  <si>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</si>
  <si>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</si>
  <si>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</si>
  <si>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</si>
  <si>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</si>
  <si>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</si>
  <si>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</si>
  <si>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</si>
  <si>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</si>
  <si>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</si>
  <si>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</si>
  <si>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</si>
  <si>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</si>
  <si>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</si>
  <si>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</si>
  <si>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</si>
  <si>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</si>
  <si>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</si>
  <si>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</si>
  <si>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</si>
  <si>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</si>
  <si>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</si>
  <si>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</si>
  <si>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</si>
  <si>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</si>
  <si>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</si>
  <si>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</si>
  <si>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</si>
  <si>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</si>
  <si>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</si>
  <si>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</si>
  <si>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</si>
  <si>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</si>
  <si>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</si>
  <si>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</si>
  <si>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</si>
  <si>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</si>
  <si>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</si>
  <si>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</si>
  <si>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</si>
  <si>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</si>
  <si>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</si>
  <si>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</si>
  <si>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</si>
  <si>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</si>
  <si>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</si>
  <si>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</si>
  <si>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</si>
  <si>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</si>
  <si>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</si>
  <si>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</si>
  <si>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</si>
  <si>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</si>
  <si>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</si>
  <si>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</si>
  <si>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</si>
  <si>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</si>
  <si>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</si>
  <si>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</si>
  <si>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</si>
  <si>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</si>
  <si>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</si>
  <si>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</si>
  <si>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</si>
  <si>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</si>
  <si>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</si>
  <si>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</si>
  <si>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</si>
  <si>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</si>
  <si>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</si>
  <si>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</si>
  <si>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</si>
  <si>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</si>
  <si>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</si>
  <si>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</si>
  <si>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</si>
  <si>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</si>
  <si>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</si>
  <si>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</si>
  <si>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</si>
  <si>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</si>
  <si>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</si>
  <si>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</si>
  <si>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</si>
  <si>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</si>
  <si>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</si>
  <si>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</si>
  <si>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</si>
  <si>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</si>
  <si>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</si>
  <si>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</si>
  <si>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</si>
  <si>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</si>
  <si>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</si>
  <si>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</si>
  <si>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</si>
  <si>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</si>
  <si>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</si>
  <si>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</si>
  <si>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</si>
  <si>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</si>
  <si>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</si>
  <si>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</si>
  <si>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</si>
  <si>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</si>
  <si>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</si>
  <si>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</si>
  <si>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</si>
  <si>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</si>
  <si>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</si>
  <si>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</si>
  <si>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</si>
  <si>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</si>
  <si>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</si>
  <si>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</si>
  <si>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</si>
  <si>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</si>
  <si>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</si>
  <si>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</si>
  <si>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</si>
  <si>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</si>
  <si>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</si>
  <si>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</si>
  <si>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</si>
  <si>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</si>
  <si>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</si>
  <si>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</si>
  <si>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</si>
  <si>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</si>
  <si>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</si>
  <si>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</si>
  <si>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</si>
  <si>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</si>
  <si>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</si>
  <si>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</si>
  <si>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</si>
  <si>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</si>
  <si>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</si>
  <si>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</si>
  <si>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</si>
  <si>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</si>
  <si>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</si>
  <si>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</si>
  <si>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</si>
  <si>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</si>
  <si>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</si>
  <si>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</si>
  <si>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</si>
  <si>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</si>
  <si>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</si>
  <si>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</si>
  <si>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</si>
  <si>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</si>
  <si>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</si>
  <si>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</si>
  <si>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</si>
  <si>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</si>
  <si>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</si>
  <si>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</si>
  <si>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</si>
  <si>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</si>
  <si>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</si>
  <si>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</si>
  <si>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</si>
  <si>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</si>
  <si>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</si>
  <si>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</si>
  <si>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</si>
  <si>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</si>
  <si>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</si>
  <si>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</si>
  <si>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</si>
  <si>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</si>
  <si>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</si>
  <si>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</si>
  <si>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</si>
  <si>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</si>
  <si>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</si>
  <si>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</si>
  <si>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</si>
  <si>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</si>
  <si>
    <t>저스트</t>
    <phoneticPr fontId="1" type="noConversion"/>
  </si>
  <si>
    <t>리퍼리움</t>
    <phoneticPr fontId="1" type="noConversion"/>
  </si>
  <si>
    <t>시아코인</t>
    <phoneticPr fontId="1" type="noConversion"/>
  </si>
  <si>
    <t>2021.08.24</t>
    <phoneticPr fontId="1" type="noConversion"/>
  </si>
  <si>
    <t>2021.08.25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</si>
</sst>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109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38F21855-3DC6-4805-87F0-6E79C3970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F759CFDC-ACF7-47AA-88A7-F0C74D226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63B7AD58-A153-4EFB-B476-C499AC693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A3A5D416-1579-425E-A483-2C3DAF092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F4D893BB-8B72-474A-8BE4-AD612C70D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2E3D039A-D4F9-45BD-B79F-82DCD6BDA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6CE0259F-DD41-4BC4-A91F-225ACD6C3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58A247FA-7651-44CB-8860-C11D54292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96A93DC6-3011-4785-866B-C6EAAE2DC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ED9141E3-6792-4B66-8602-0A12AE8E9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5D9C62EC-53E1-4FB0-826E-A2213B561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97F77F6C-DC93-420F-8D83-46DC94B51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73376DD4-FDA4-4F77-8B75-03BDB115E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2B3ED67F-0B1A-4A53-A0A7-0BC74B1DC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97722A11-E0F7-474A-8066-5E2B2B2C0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3AFD51E0-AAC7-4B00-ABD6-D7CEC2CBC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81BCB188-0BC7-44AB-ABE2-2C3A3FE64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5C4E99A7-91CB-46FD-BFCE-049F04F45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D338586E-7ECF-4294-A1E9-2EA988449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A370FCFD-61B6-4842-A09A-FFFBFB8E6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AFDA2607-3848-47F4-8DB7-8CAD944C6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4E205AB4-9101-4661-891B-0E2A3A961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967F278E-C76D-4B58-BE96-95653A723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7DC17C75-3262-4262-A03F-0C6F8FB3E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4F0BB0DD-6FF5-48BE-BC99-A296CB967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A914E070-2D83-4BF0-8CF7-88D5F9E36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4B2CF9E-B296-4DCE-9337-E2809DFA0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B11A2947-3659-48B3-8564-A92F37A01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B049EF7A-0904-4C20-BBC9-765C0F6E5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F6254C5B-0B36-4210-8BFE-2B65C7A2B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5BBFE33E-29CB-435C-A66E-4014B9F7C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40EF967-B905-4927-A9AB-2376D2F94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2BAC0B8C-83E6-4FEE-9439-44E464612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5D7762AF-DA91-497A-ADFF-41F9919DD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D53265B6-B2B8-464C-804D-AE6895117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A1F21D4E-980D-4F83-97CC-E7D564624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A5833D13-EF64-4A52-8849-56706011D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1EC41A9F-52DE-4558-80F0-FDFE64A58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8C9E1038-3284-4656-9DF0-933403693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ECCD0C00-DB22-4E74-80F9-8AFA5ECF5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36AD46-746C-4E75-AFE2-0A5849361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FC6906-C58A-4C37-A96A-BE4BACB12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DDAD5453-049F-4236-9EED-71EF98687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4A1CA10E-49B3-4AB4-AA23-C161A185B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5D18FD96-6AB6-4C4A-A9E6-60FD8992A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DA90B92E-30A6-4CFF-B9B8-F0950CA5E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BCA25C77-A9A2-490F-AFC6-B2E50BF5F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B49EBCC0-E1C7-4376-9B2A-6CF2DFD3E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9A17EEB1-B3EB-4BE0-9923-38A1BC80F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1D606C68-23CB-4250-8F18-52CF85BC2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DFEC954D-B79C-43E9-95CF-EBBC4E0ED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90326A86-8C2E-4858-9F2B-09C556EE1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E6FBF5D6-9277-4EF4-93B0-6998B82D4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CE969CF9-8ACC-4618-9DEB-876E273B7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E2B4545F-F715-4936-BCCC-D720872AD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E6CDB497-393F-4E13-A1C2-EBE86AD28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51735D29-0E13-4B55-A213-0B794D574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DEC5652A-DFDC-4506-92A8-E489DFA0B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FD5AFE29-1871-469F-9205-DCFB19BE2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21B01A3-027C-492A-B470-6DDA60BC6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10F9758-C9BE-4D12-A520-088D2B0E0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3908FD1B-7ED4-4A47-818E-86BD77265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26BD9159-7BA5-4603-A0D4-7DD35F381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3E8D7EB1-54E3-40CF-A8BE-E3DEC6A02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12572B19-9C4E-4F3C-8037-25BFFFE70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A6C383A7-C854-4F4B-9CC4-3D344A5E9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30E95CE1-B3B1-4A54-8696-886A46F0A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1664DB5-7793-4171-BD19-DA0E515D0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37AC4111-6C37-4174-A168-099D5CEC0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A5324BFE-31B3-4DED-B9B4-2BC091D28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386C58F0-13B3-4BB5-9468-0A73F1F65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3E70435E-4E4B-4641-AA16-3EE88EF75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C9E124D4-D5AD-4286-8BCB-F4378CF61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4FF00F54-4559-44ED-86C5-5492C2979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7DC23B51-AD0D-4867-AA5D-EAE93CBB7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E9009C7F-4689-4399-9437-A58AC9F3B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A7A64A00-D7E0-457C-BA85-373F4B93A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18F6E60A-AD9F-4733-A5D3-8374684DA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CF0F543B-24C2-48FF-850F-837CC41D4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275B6863-C2FE-4422-A627-563DE3AA3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EDBC1A16-43B4-4568-8AE4-0224808DE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F3EB215D-6FA9-43BD-830D-D284974CA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7679FF66-92D3-4000-8E54-9EDCEDF59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B08D7D40-0A95-4473-83D2-0C4B0930A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4D792952-11C6-4693-9416-7401AC5C2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C72EFFBA-0826-4FFA-9E4F-3C57D89C5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368E82F4-6E15-4EEF-9020-8760EA758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37C85C42-7B42-442C-B40E-53BC1C0D1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323649B4-9AE4-409A-9858-DFACA31C8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25FD29B4-FF7F-4C92-8E7A-74C977BCF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2A1FBB68-BB93-4C3C-ACA6-8D6F465F1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F3601135-70AC-40E7-AE33-F4D30C786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ECED7A21-C69D-4848-809F-FDD22879F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D590338F-3AFB-4E64-94EF-24E9C9165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138194B7-6321-43FC-AC62-683AF1F5C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F830BA75-6039-4C8E-A6C9-F6FAFB480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C79B1C92-7BDE-4D98-80FC-E3BE77A72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83100696-F71C-4D18-AB12-760EFB40E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EAEE306A-1990-407B-8B99-1B0E1B33C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F42992EF-66A6-4065-82FE-53C6B71E5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C96543A6-D5BF-42AB-8C70-562315EF4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6C28333C-6138-42B1-9438-6CF38D2CC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2481698E-15B0-4C73-8023-A9594EB28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C2DE01C6-35FB-42D7-8E77-7B3420A8A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9E65B5F3-3870-46B8-8527-25BAA8A28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D21B4C9B-7107-4445-B1CD-BA598D2C9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7A054DFE-8F7F-452C-8A09-88DCD811E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FD7319B6-DBF6-42DB-A9CA-895954ADF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78C4AC84-2741-4847-81C0-D1573FD17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5DE698D9-FF5F-4F11-A2FD-B4A80811F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467215BC-079E-47D3-898F-7BE01A6AD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604C7A81-AB6E-41DA-81ED-C8A9E8726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A690FE92-8487-43E4-8C43-93AFE7848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EA6696F3-B0C6-4CD4-9F8D-211524E58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B416EBE3-74BB-426A-8619-9D6920797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23D96732-A8FD-4B2F-8E12-A6603526F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E9CC11B9-8F94-4BB9-B84A-C7C47B3DB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C3F9991A-94BE-4F98-9C2B-5516D7E30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4B471918-7126-4F37-8111-F5BA9912D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8B7E3993-0946-44FA-8CAA-61E135F2C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438AA722-DF94-442F-9ED9-A05DD6016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1360B3A9-3406-43A1-8930-EFE5E1140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56EB5CA3-CCEB-4E18-85CD-3F64D5AF1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5679512F-4982-4D3D-8E2C-9C70DAB22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357B07AC-A685-4177-AE81-DAE9114E1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16BC2C91-BF5D-43ED-BFB2-397C64587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E368BB23-9B63-424C-8A1C-833FF78D1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A3396F89-37AB-4317-A80F-17F420C52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6FBF6117-F634-4308-B7C8-91EA2D7C7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9326AFFA-7DED-419A-AF7D-1A4FD555C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7D55C72E-32B4-4A89-8C33-8C9DE3459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6FB1949B-78B3-4638-B9D7-B8BC8F512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92373B82-D6C2-4058-B5E6-656FDE24E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79D2775A-BEDF-4AB6-BF8A-B585ECE2A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35785F25-1B89-47AA-8129-63AF241E8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D1DD3417-4E4F-4654-A8A0-E2A2F66C5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30E59C48-1C3D-488F-A398-60FEF8A54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6B115762-DE1D-42DC-A994-8BABC32DF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1A833500-F875-4B19-8EC0-AF2DEAB4B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1F4B8FD9-9AA0-4A79-BDBD-C3C965052A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44287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" t="s">
        <v>3</v>
      </c>
      <c r="B2" s="265" t="s">
        <v>4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5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4" t="s">
        <v>7</v>
      </c>
      <c r="B3" s="271" t="s">
        <v>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5"/>
      <c r="I3" s="276"/>
      <c r="J3" s="4" t="s">
        <v>7</v>
      </c>
      <c r="K3" s="271" t="s">
        <v>9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1" t="s">
        <v>12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13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1" t="s">
        <v>16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5"/>
      <c r="I5" s="276"/>
      <c r="J5" s="4" t="s">
        <v>15</v>
      </c>
      <c r="K5" s="271" t="s">
        <v>17</v>
      </c>
      <c r="L5" s="272"/>
      <c r="M5" s="272"/>
      <c r="N5" s="272"/>
      <c r="O5" s="273"/>
    </row>
    <row r="6" spans="1:19">
      <c r="A6" s="4" t="s">
        <v>18</v>
      </c>
      <c r="B6" s="271" t="s">
        <v>19</v>
      </c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20</v>
      </c>
      <c r="L6" s="272"/>
      <c r="M6" s="272"/>
      <c r="N6" s="272"/>
      <c r="O6" s="273"/>
    </row>
    <row r="7" spans="1:19" ht="17.25" thickBot="1">
      <c r="A7" s="4" t="s">
        <v>21</v>
      </c>
      <c r="B7" s="271" t="s">
        <v>22</v>
      </c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5"/>
      <c r="I7" s="276"/>
      <c r="J7" s="4" t="s">
        <v>21</v>
      </c>
      <c r="K7" s="271" t="s">
        <v>23</v>
      </c>
      <c r="L7" s="272"/>
      <c r="M7" s="272"/>
      <c r="N7" s="272"/>
      <c r="O7" s="273"/>
    </row>
    <row r="8" spans="1:19" ht="17.25" thickBot="1">
      <c r="A8" s="4" t="s">
        <v>24</v>
      </c>
      <c r="B8" s="271" t="s">
        <v>25</v>
      </c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 t="s">
        <v>26</v>
      </c>
      <c r="L8" s="272"/>
      <c r="M8" s="272"/>
      <c r="N8" s="272"/>
      <c r="O8" s="273"/>
      <c r="Q8" s="259" t="s">
        <v>27</v>
      </c>
      <c r="R8" s="261"/>
    </row>
    <row r="9" spans="1:19" ht="17.25" thickBot="1">
      <c r="A9" s="4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5"/>
      <c r="I9" s="276"/>
      <c r="J9" s="4" t="s">
        <v>28</v>
      </c>
      <c r="K9" s="271" t="s">
        <v>263</v>
      </c>
      <c r="L9" s="272"/>
      <c r="M9" s="272"/>
      <c r="N9" s="272"/>
      <c r="O9" s="273"/>
      <c r="Q9" s="2" t="s">
        <v>29</v>
      </c>
      <c r="R9" s="6">
        <v>10</v>
      </c>
    </row>
    <row r="10" spans="1:19">
      <c r="A10" s="4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/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7" t="s">
        <v>32</v>
      </c>
      <c r="B11" s="277"/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/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1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281" t="s">
        <v>39</v>
      </c>
      <c r="B15" s="292" t="str">
        <f>TEXT($G$1, "[$-ko-KR]yyyy-mm-dd(ddd) ") &amp; "오전 00:00"</f>
        <v>2021-04-01(목) 오전 00:00</v>
      </c>
      <c r="C15" s="293"/>
      <c r="D15" s="282" t="str">
        <f>TEXT($G$1, "[$-ko-KR]yyyy-mm-dd(ddd) ") &amp; "오후 14:00"</f>
        <v>2021-04-01(목) 오후 14:00</v>
      </c>
      <c r="E15" s="283"/>
      <c r="F15" s="284"/>
      <c r="G15" s="282" t="str">
        <f>TEXT($G$1, "[$-ko-KR]yyyy-mm-dd(ddd) ") &amp; "오후 19:00"</f>
        <v>2021-04-01(목) 오후 19:00</v>
      </c>
      <c r="H15" s="283"/>
      <c r="I15" s="284"/>
      <c r="J15" s="282" t="str">
        <f>TEXT($G$1, "[$-ko-KR]yyyy-mm-dd(ddd) ") &amp; "오후 21:00"</f>
        <v>2021-04-01(목) 오후 21:00</v>
      </c>
      <c r="K15" s="283"/>
      <c r="L15" s="284"/>
      <c r="M15" s="282" t="str">
        <f>TEXT($G$1+1, "[$-ko-KR]yyyy-mm-dd(ddd) ") &amp; "오전 00:00"</f>
        <v>2021-04-02(금) 오전 00:00</v>
      </c>
      <c r="N15" s="283"/>
      <c r="O15" s="284"/>
      <c r="Q15" s="280"/>
      <c r="R15" s="280"/>
      <c r="S15" s="280"/>
    </row>
    <row r="16" spans="1:19" ht="17.25" customHeight="1" thickBot="1">
      <c r="A16" s="28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26" t="s">
        <v>42</v>
      </c>
      <c r="B37" s="316">
        <v>300000</v>
      </c>
      <c r="C37" s="31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1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03" t="s">
        <v>55</v>
      </c>
      <c r="B42" s="305" t="str">
        <f>TEXT($G$1, "[$-ko-KR]yyyy-mm-dd(ddd) ") &amp; "오전 00:00"</f>
        <v>2021-04-01(목) 오전 00:00</v>
      </c>
      <c r="C42" s="306"/>
      <c r="D42" s="282" t="str">
        <f>TEXT($G$1, "[$-ko-KR]yyyy-mm-dd(ddd) ") &amp; "오후 14:00"</f>
        <v>2021-04-01(목) 오후 14:00</v>
      </c>
      <c r="E42" s="283"/>
      <c r="F42" s="284"/>
      <c r="G42" s="282" t="str">
        <f>TEXT($G$1, "[$-ko-KR]yyyy-mm-dd(ddd) ") &amp; "오후 19:00"</f>
        <v>2021-04-01(목) 오후 19:00</v>
      </c>
      <c r="H42" s="283"/>
      <c r="I42" s="284"/>
      <c r="J42" s="282" t="str">
        <f>TEXT($G$1, "[$-ko-KR]yyyy-mm-dd(ddd) ") &amp; "오후 21:00"</f>
        <v>2021-04-01(목) 오후 21:00</v>
      </c>
      <c r="K42" s="283"/>
      <c r="L42" s="284"/>
      <c r="M42" s="282" t="str">
        <f>TEXT($G$1+1, "[$-ko-KR]yyyy-mm-dd(ddd) ") &amp; "오전 00:00"</f>
        <v>2021-04-02(금) 오전 00:00</v>
      </c>
      <c r="N42" s="283"/>
      <c r="O42" s="284"/>
      <c r="Q42" s="280"/>
      <c r="R42" s="280"/>
      <c r="S42" s="280"/>
    </row>
    <row r="43" spans="1:19" ht="17.25" customHeight="1" thickBot="1">
      <c r="A43" s="30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5"/>
      <c r="R46" s="285"/>
      <c r="S46" s="28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5"/>
      <c r="R47" s="285"/>
      <c r="S47" s="28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5"/>
      <c r="R48" s="285"/>
      <c r="S48" s="28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5"/>
      <c r="R49" s="285"/>
      <c r="S49" s="28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5"/>
      <c r="R50" s="285"/>
      <c r="S50" s="28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5"/>
      <c r="R51" s="285"/>
      <c r="S51" s="28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4"/>
      <c r="R53" s="295"/>
      <c r="S53" s="29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7"/>
      <c r="R54" s="298"/>
      <c r="S54" s="29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0"/>
      <c r="R55" s="301"/>
      <c r="S55" s="30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5"/>
      <c r="R56" s="285"/>
      <c r="S56" s="28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5"/>
      <c r="R59" s="285"/>
      <c r="S59" s="28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5"/>
      <c r="R60" s="285"/>
      <c r="S60" s="28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26" t="s">
        <v>270</v>
      </c>
      <c r="B64" s="316">
        <f>$B$37</f>
        <v>300000</v>
      </c>
      <c r="C64" s="31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1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03" t="s">
        <v>55</v>
      </c>
      <c r="B69" s="305" t="str">
        <f>TEXT($G$1, "[$-ko-KR]yyyy-mm-dd(ddd) ") &amp; "오전 00:00"</f>
        <v>2021-04-01(목) 오전 00:00</v>
      </c>
      <c r="C69" s="306"/>
      <c r="D69" s="282" t="str">
        <f>TEXT($G$1, "[$-ko-KR]yyyy-mm-dd(ddd) ") &amp; "오후 14:00"</f>
        <v>2021-04-01(목) 오후 14:00</v>
      </c>
      <c r="E69" s="283"/>
      <c r="F69" s="284"/>
      <c r="G69" s="282" t="str">
        <f>TEXT($G$1, "[$-ko-KR]yyyy-mm-dd(ddd) ") &amp; "오후 19:00"</f>
        <v>2021-04-01(목) 오후 19:00</v>
      </c>
      <c r="H69" s="283"/>
      <c r="I69" s="284"/>
      <c r="J69" s="282" t="str">
        <f>TEXT($G$1, "[$-ko-KR]yyyy-mm-dd(ddd) ") &amp; "오후 21:00"</f>
        <v>2021-04-01(목) 오후 21:00</v>
      </c>
      <c r="K69" s="283"/>
      <c r="L69" s="284"/>
      <c r="M69" s="282" t="str">
        <f>TEXT($G$1+1, "[$-ko-KR]yyyy-mm-dd(ddd) ") &amp; "오전 00:00"</f>
        <v>2021-04-02(금) 오전 00:00</v>
      </c>
      <c r="N69" s="283"/>
      <c r="O69" s="284"/>
      <c r="Q69" s="280"/>
      <c r="R69" s="280"/>
      <c r="S69" s="280"/>
    </row>
    <row r="70" spans="1:19" ht="17.25" thickBot="1">
      <c r="A70" s="30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5"/>
      <c r="R73" s="285"/>
      <c r="S73" s="28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5"/>
      <c r="R74" s="285"/>
      <c r="S74" s="28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5"/>
      <c r="R75" s="285"/>
      <c r="S75" s="28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5"/>
      <c r="R76" s="285"/>
      <c r="S76" s="28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5"/>
      <c r="R77" s="285"/>
      <c r="S77" s="28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5"/>
      <c r="R78" s="285"/>
      <c r="S78" s="28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4"/>
      <c r="R80" s="295"/>
      <c r="S80" s="29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7"/>
      <c r="R81" s="298"/>
      <c r="S81" s="29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0"/>
      <c r="R82" s="301"/>
      <c r="S82" s="30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5"/>
      <c r="R83" s="285"/>
      <c r="S83" s="28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5"/>
      <c r="R86" s="285"/>
      <c r="S86" s="28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5"/>
      <c r="R87" s="285"/>
      <c r="S87" s="28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5"/>
      <c r="R88" s="285"/>
      <c r="S88" s="28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7"/>
      <c r="R89" s="308"/>
      <c r="S89" s="30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0"/>
      <c r="R90" s="311"/>
      <c r="S90" s="312"/>
    </row>
    <row r="91" spans="1:19" ht="17.25" thickBot="1">
      <c r="A91" s="26" t="s">
        <v>270</v>
      </c>
      <c r="B91" s="316">
        <f>$B$37</f>
        <v>300000</v>
      </c>
      <c r="C91" s="31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1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03" t="s">
        <v>55</v>
      </c>
      <c r="B96" s="305" t="str">
        <f>TEXT($G$1, "[$-ko-KR]yyyy-mm-dd(ddd) ") &amp; "오전 00:00"</f>
        <v>2021-04-01(목) 오전 00:00</v>
      </c>
      <c r="C96" s="306"/>
      <c r="D96" s="282" t="str">
        <f>TEXT($G$1, "[$-ko-KR]yyyy-mm-dd(ddd) ") &amp; "오후 14:00"</f>
        <v>2021-04-01(목) 오후 14:00</v>
      </c>
      <c r="E96" s="283"/>
      <c r="F96" s="284"/>
      <c r="G96" s="282" t="str">
        <f>TEXT($G$1, "[$-ko-KR]yyyy-mm-dd(ddd) ") &amp; "오후 19:00"</f>
        <v>2021-04-01(목) 오후 19:00</v>
      </c>
      <c r="H96" s="283"/>
      <c r="I96" s="284"/>
      <c r="J96" s="282" t="str">
        <f>TEXT($G$1, "[$-ko-KR]yyyy-mm-dd(ddd) ") &amp; "오후 21:00"</f>
        <v>2021-04-01(목) 오후 21:00</v>
      </c>
      <c r="K96" s="283"/>
      <c r="L96" s="284"/>
      <c r="M96" s="282" t="str">
        <f>TEXT($G$1+1, "[$-ko-KR]yyyy-mm-dd(ddd) ") &amp; "오전 00:00"</f>
        <v>2021-04-02(금) 오전 00:00</v>
      </c>
      <c r="N96" s="283"/>
      <c r="O96" s="284"/>
      <c r="Q96" s="280"/>
      <c r="R96" s="280"/>
      <c r="S96" s="280"/>
    </row>
    <row r="97" spans="1:19" ht="17.25" thickBot="1">
      <c r="A97" s="30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5"/>
      <c r="R100" s="285"/>
      <c r="S100" s="28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5"/>
      <c r="R101" s="285"/>
      <c r="S101" s="28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5"/>
      <c r="R102" s="285"/>
      <c r="S102" s="28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5"/>
      <c r="R103" s="285"/>
      <c r="S103" s="28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5"/>
      <c r="R104" s="285"/>
      <c r="S104" s="28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5"/>
      <c r="R105" s="285"/>
      <c r="S105" s="28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4"/>
      <c r="R107" s="295"/>
      <c r="S107" s="29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7"/>
      <c r="R108" s="298"/>
      <c r="S108" s="29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0"/>
      <c r="R109" s="301"/>
      <c r="S109" s="30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5"/>
      <c r="R110" s="285"/>
      <c r="S110" s="28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5"/>
      <c r="R113" s="285"/>
      <c r="S113" s="28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5"/>
      <c r="R114" s="285"/>
      <c r="S114" s="28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5"/>
      <c r="R115" s="285"/>
      <c r="S115" s="28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7"/>
      <c r="R116" s="308"/>
      <c r="S116" s="30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0"/>
      <c r="R117" s="311"/>
      <c r="S117" s="312"/>
    </row>
    <row r="118" spans="1:19" ht="17.25" thickBot="1">
      <c r="A118" s="26" t="s">
        <v>270</v>
      </c>
      <c r="B118" s="316">
        <f>$B$37</f>
        <v>300000</v>
      </c>
      <c r="C118" s="31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1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03" t="s">
        <v>55</v>
      </c>
      <c r="B123" s="305" t="str">
        <f>TEXT($G$1, "[$-ko-KR]yyyy-mm-dd(ddd) ") &amp; "오전 00:00"</f>
        <v>2021-04-01(목) 오전 00:00</v>
      </c>
      <c r="C123" s="306"/>
      <c r="D123" s="282" t="str">
        <f>TEXT($G$1, "[$-ko-KR]yyyy-mm-dd(ddd) ") &amp; "오후 14:00"</f>
        <v>2021-04-01(목) 오후 14:00</v>
      </c>
      <c r="E123" s="283"/>
      <c r="F123" s="284"/>
      <c r="G123" s="282" t="str">
        <f>TEXT($G$1, "[$-ko-KR]yyyy-mm-dd(ddd) ") &amp; "오후 19:00"</f>
        <v>2021-04-01(목) 오후 19:00</v>
      </c>
      <c r="H123" s="283"/>
      <c r="I123" s="284"/>
      <c r="J123" s="282" t="str">
        <f>TEXT($G$1, "[$-ko-KR]yyyy-mm-dd(ddd) ") &amp; "오후 21:00"</f>
        <v>2021-04-01(목) 오후 21:00</v>
      </c>
      <c r="K123" s="283"/>
      <c r="L123" s="284"/>
      <c r="M123" s="282" t="str">
        <f>TEXT($G$1+1, "[$-ko-KR]yyyy-mm-dd(ddd) ") &amp; "오전 00:00"</f>
        <v>2021-04-02(금) 오전 00:00</v>
      </c>
      <c r="N123" s="283"/>
      <c r="O123" s="284"/>
      <c r="Q123" s="280"/>
      <c r="R123" s="280"/>
      <c r="S123" s="280"/>
    </row>
    <row r="124" spans="1:19" ht="17.25" thickBot="1">
      <c r="A124" s="30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5"/>
      <c r="R127" s="285"/>
      <c r="S127" s="28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5"/>
      <c r="R128" s="285"/>
      <c r="S128" s="28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5"/>
      <c r="R129" s="285"/>
      <c r="S129" s="28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5"/>
      <c r="R130" s="285"/>
      <c r="S130" s="28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5"/>
      <c r="R131" s="285"/>
      <c r="S131" s="28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5"/>
      <c r="R132" s="285"/>
      <c r="S132" s="28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4"/>
      <c r="R134" s="295"/>
      <c r="S134" s="29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7"/>
      <c r="R135" s="298"/>
      <c r="S135" s="29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0"/>
      <c r="R136" s="301"/>
      <c r="S136" s="30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5"/>
      <c r="R137" s="285"/>
      <c r="S137" s="28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5"/>
      <c r="R140" s="285"/>
      <c r="S140" s="28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5"/>
      <c r="R141" s="285"/>
      <c r="S141" s="28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26" t="s">
        <v>270</v>
      </c>
      <c r="B145" s="316">
        <f>$B$37</f>
        <v>300000</v>
      </c>
      <c r="C145" s="31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1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03" t="s">
        <v>55</v>
      </c>
      <c r="B150" s="305" t="str">
        <f>TEXT($G$1, "[$-ko-KR]yyyy-mm-dd(ddd) ") &amp; "오전 00:00"</f>
        <v>2021-04-01(목) 오전 00:00</v>
      </c>
      <c r="C150" s="306"/>
      <c r="D150" s="282" t="str">
        <f>TEXT($G$1, "[$-ko-KR]yyyy-mm-dd(ddd) ") &amp; "오후 14:00"</f>
        <v>2021-04-01(목) 오후 14:00</v>
      </c>
      <c r="E150" s="283"/>
      <c r="F150" s="284"/>
      <c r="G150" s="282" t="str">
        <f>TEXT($G$1, "[$-ko-KR]yyyy-mm-dd(ddd) ") &amp; "오후 19:00"</f>
        <v>2021-04-01(목) 오후 19:00</v>
      </c>
      <c r="H150" s="283"/>
      <c r="I150" s="284"/>
      <c r="J150" s="282" t="str">
        <f>TEXT($G$1, "[$-ko-KR]yyyy-mm-dd(ddd) ") &amp; "오후 21:00"</f>
        <v>2021-04-01(목) 오후 21:00</v>
      </c>
      <c r="K150" s="283"/>
      <c r="L150" s="284"/>
      <c r="M150" s="282" t="str">
        <f>TEXT($G$1+1, "[$-ko-KR]yyyy-mm-dd(ddd) ") &amp; "오전 00:00"</f>
        <v>2021-04-02(금) 오전 00:00</v>
      </c>
      <c r="N150" s="283"/>
      <c r="O150" s="284"/>
      <c r="Q150" s="280"/>
      <c r="R150" s="280"/>
      <c r="S150" s="280"/>
    </row>
    <row r="151" spans="1:19" ht="17.25" thickBot="1">
      <c r="A151" s="30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5"/>
      <c r="R154" s="285"/>
      <c r="S154" s="28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5"/>
      <c r="R155" s="285"/>
      <c r="S155" s="28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5"/>
      <c r="R156" s="285"/>
      <c r="S156" s="28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5"/>
      <c r="R157" s="285"/>
      <c r="S157" s="28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5"/>
      <c r="R158" s="285"/>
      <c r="S158" s="28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5"/>
      <c r="R159" s="285"/>
      <c r="S159" s="28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4"/>
      <c r="R161" s="295"/>
      <c r="S161" s="29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7"/>
      <c r="R162" s="298"/>
      <c r="S162" s="29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0"/>
      <c r="R163" s="301"/>
      <c r="S163" s="30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5"/>
      <c r="R164" s="285"/>
      <c r="S164" s="28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5"/>
      <c r="R167" s="285"/>
      <c r="S167" s="28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5"/>
      <c r="R168" s="285"/>
      <c r="S168" s="28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5"/>
      <c r="R169" s="285"/>
      <c r="S169" s="28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7"/>
      <c r="R170" s="308"/>
      <c r="S170" s="30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0"/>
      <c r="R171" s="311"/>
      <c r="S171" s="312"/>
    </row>
    <row r="172" spans="1:19" ht="17.25" thickBot="1">
      <c r="A172" s="26" t="s">
        <v>270</v>
      </c>
      <c r="B172" s="316">
        <f>$B$37</f>
        <v>300000</v>
      </c>
      <c r="C172" s="31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1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03" t="s">
        <v>55</v>
      </c>
      <c r="B177" s="305" t="str">
        <f>TEXT($G$1, "[$-ko-KR]yyyy-mm-dd(ddd) ") &amp; "오전 00:00"</f>
        <v>2021-04-01(목) 오전 00:00</v>
      </c>
      <c r="C177" s="306"/>
      <c r="D177" s="282" t="str">
        <f>TEXT($G$1, "[$-ko-KR]yyyy-mm-dd(ddd) ") &amp; "오후 14:00"</f>
        <v>2021-04-01(목) 오후 14:00</v>
      </c>
      <c r="E177" s="283"/>
      <c r="F177" s="284"/>
      <c r="G177" s="282" t="str">
        <f>TEXT($G$1, "[$-ko-KR]yyyy-mm-dd(ddd) ") &amp; "오후 19:00"</f>
        <v>2021-04-01(목) 오후 19:00</v>
      </c>
      <c r="H177" s="283"/>
      <c r="I177" s="284"/>
      <c r="J177" s="282" t="str">
        <f>TEXT($G$1, "[$-ko-KR]yyyy-mm-dd(ddd) ") &amp; "오후 21:00"</f>
        <v>2021-04-01(목) 오후 21:00</v>
      </c>
      <c r="K177" s="283"/>
      <c r="L177" s="284"/>
      <c r="M177" s="282" t="str">
        <f>TEXT($G$1+1, "[$-ko-KR]yyyy-mm-dd(ddd) ") &amp; "오전 00:00"</f>
        <v>2021-04-02(금) 오전 00:00</v>
      </c>
      <c r="N177" s="283"/>
      <c r="O177" s="284"/>
      <c r="Q177" s="280"/>
      <c r="R177" s="280"/>
      <c r="S177" s="280"/>
    </row>
    <row r="178" spans="1:19" ht="17.25" thickBot="1">
      <c r="A178" s="30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5"/>
      <c r="R181" s="285"/>
      <c r="S181" s="28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5"/>
      <c r="R182" s="285"/>
      <c r="S182" s="28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5"/>
      <c r="R183" s="285"/>
      <c r="S183" s="28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5"/>
      <c r="R184" s="285"/>
      <c r="S184" s="28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5"/>
      <c r="R185" s="285"/>
      <c r="S185" s="28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5"/>
      <c r="R186" s="285"/>
      <c r="S186" s="28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4"/>
      <c r="R188" s="295"/>
      <c r="S188" s="29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7"/>
      <c r="R189" s="298"/>
      <c r="S189" s="29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0"/>
      <c r="R190" s="301"/>
      <c r="S190" s="30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5"/>
      <c r="R191" s="285"/>
      <c r="S191" s="28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5"/>
      <c r="R194" s="285"/>
      <c r="S194" s="28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5"/>
      <c r="R195" s="285"/>
      <c r="S195" s="28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5"/>
      <c r="R196" s="285"/>
      <c r="S196" s="28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7"/>
      <c r="R197" s="308"/>
      <c r="S197" s="30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0"/>
      <c r="R198" s="311"/>
      <c r="S198" s="312"/>
    </row>
    <row r="199" spans="1:19" ht="17.25" thickBot="1">
      <c r="A199" s="26" t="s">
        <v>270</v>
      </c>
      <c r="B199" s="316">
        <f>$B$37</f>
        <v>300000</v>
      </c>
      <c r="C199" s="31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1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1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1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1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1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1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1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1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1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98" priority="157">
      <formula>AND($N17 &gt; 0, ISNUMBER($N17))</formula>
    </cfRule>
    <cfRule type="expression" dxfId="5097" priority="158">
      <formula>AND($N17 = 0 * ISNUMBER($N17))</formula>
    </cfRule>
    <cfRule type="expression" dxfId="5096" priority="159">
      <formula>AND($N17 &lt; 0, ISNUMBER($N17))</formula>
    </cfRule>
  </conditionalFormatting>
  <conditionalFormatting sqref="A17:F36">
    <cfRule type="expression" dxfId="5095" priority="166">
      <formula>AND($E17 &gt; 0, ISNUMBER($E17))</formula>
    </cfRule>
    <cfRule type="expression" dxfId="5094" priority="167">
      <formula>AND($E17 = 0 * ISNUMBER($E17))</formula>
    </cfRule>
    <cfRule type="expression" dxfId="5093" priority="168">
      <formula>AND($E17 &lt; 0, ISNUMBER($E17))</formula>
    </cfRule>
  </conditionalFormatting>
  <conditionalFormatting sqref="A17:C36 G17:I36">
    <cfRule type="expression" dxfId="5092" priority="163">
      <formula>AND($H17 &gt; 0, ISNUMBER($H17))</formula>
    </cfRule>
    <cfRule type="expression" dxfId="5091" priority="164">
      <formula>AND($H17 = 0 * ISNUMBER($H17))</formula>
    </cfRule>
    <cfRule type="expression" dxfId="5090" priority="165">
      <formula>AND($H17 &lt; 0, ISNUMBER($H17))</formula>
    </cfRule>
  </conditionalFormatting>
  <conditionalFormatting sqref="A17:C36 J17:L36">
    <cfRule type="expression" dxfId="5089" priority="160">
      <formula>AND($K17 &gt; 0, ISNUMBER($K17))</formula>
    </cfRule>
    <cfRule type="expression" dxfId="5088" priority="161">
      <formula>AND($K17 = 0 * ISNUMBER($K17))</formula>
    </cfRule>
    <cfRule type="expression" dxfId="5087" priority="162">
      <formula>AND($K17 &lt; 0, ISNUMBER($K17))</formula>
    </cfRule>
  </conditionalFormatting>
  <conditionalFormatting sqref="D15:F16 E37:F37">
    <cfRule type="expression" dxfId="5086" priority="154">
      <formula>$E$37 &gt; 0</formula>
    </cfRule>
    <cfRule type="expression" dxfId="5085" priority="155">
      <formula>$E$37 = 0</formula>
    </cfRule>
    <cfRule type="expression" dxfId="5084" priority="156">
      <formula>$E$37 &lt; 0</formula>
    </cfRule>
  </conditionalFormatting>
  <conditionalFormatting sqref="G15:I16 H37:I37">
    <cfRule type="expression" dxfId="5083" priority="151">
      <formula>$H$37 &gt; 0</formula>
    </cfRule>
    <cfRule type="expression" dxfId="5082" priority="152">
      <formula>$H$37 = 0</formula>
    </cfRule>
    <cfRule type="expression" dxfId="5081" priority="153">
      <formula>$H$37 &lt; 0</formula>
    </cfRule>
  </conditionalFormatting>
  <conditionalFormatting sqref="J15:L16 K37:L37">
    <cfRule type="expression" dxfId="5080" priority="148">
      <formula>$K$37 &gt; 0</formula>
    </cfRule>
    <cfRule type="expression" dxfId="5079" priority="149">
      <formula>$K$37 = 0</formula>
    </cfRule>
    <cfRule type="expression" dxfId="5078" priority="150">
      <formula>$K$37 &lt; 0</formula>
    </cfRule>
  </conditionalFormatting>
  <conditionalFormatting sqref="M15:O16 N37:O37">
    <cfRule type="expression" dxfId="5077" priority="145">
      <formula>$N$37 &gt; 0</formula>
    </cfRule>
    <cfRule type="expression" dxfId="5076" priority="146">
      <formula>$N$37 = 0</formula>
    </cfRule>
    <cfRule type="expression" dxfId="5075" priority="147">
      <formula>$N$37 &lt; 0</formula>
    </cfRule>
  </conditionalFormatting>
  <conditionalFormatting sqref="A44:C63 M44:O63">
    <cfRule type="expression" dxfId="5074" priority="133">
      <formula>AND($N44 &gt; 0, ISNUMBER($N44))</formula>
    </cfRule>
    <cfRule type="expression" dxfId="5073" priority="134">
      <formula>AND($N44 = 0 * ISNUMBER($N44))</formula>
    </cfRule>
    <cfRule type="expression" dxfId="5072" priority="135">
      <formula>AND($N44 &lt; 0, ISNUMBER($N44))</formula>
    </cfRule>
  </conditionalFormatting>
  <conditionalFormatting sqref="A44:F63">
    <cfRule type="expression" dxfId="5071" priority="142">
      <formula>AND($E44 &gt; 0, ISNUMBER($E44))</formula>
    </cfRule>
    <cfRule type="expression" dxfId="5070" priority="143">
      <formula>AND($E44 = 0 * ISNUMBER($E44))</formula>
    </cfRule>
    <cfRule type="expression" dxfId="5069" priority="144">
      <formula>AND($E44 &lt; 0, ISNUMBER($E44))</formula>
    </cfRule>
  </conditionalFormatting>
  <conditionalFormatting sqref="A44:C63 G44:I63">
    <cfRule type="expression" dxfId="5068" priority="139">
      <formula>AND($H44 &gt; 0, ISNUMBER($H44))</formula>
    </cfRule>
    <cfRule type="expression" dxfId="5067" priority="140">
      <formula>AND($H44 = 0 * ISNUMBER($H44))</formula>
    </cfRule>
    <cfRule type="expression" dxfId="5066" priority="141">
      <formula>AND($H44 &lt; 0, ISNUMBER($H44))</formula>
    </cfRule>
  </conditionalFormatting>
  <conditionalFormatting sqref="A44:C63 J44:L63">
    <cfRule type="expression" dxfId="5065" priority="136">
      <formula>AND($K44 &gt; 0, ISNUMBER($K44))</formula>
    </cfRule>
    <cfRule type="expression" dxfId="5064" priority="137">
      <formula>AND($K44 = 0 * ISNUMBER($K44))</formula>
    </cfRule>
    <cfRule type="expression" dxfId="5063" priority="138">
      <formula>AND($K44 &lt; 0, ISNUMBER($K44))</formula>
    </cfRule>
  </conditionalFormatting>
  <conditionalFormatting sqref="D42:F43 E64:F64">
    <cfRule type="expression" dxfId="5062" priority="130">
      <formula>$E$64 &gt; 0</formula>
    </cfRule>
    <cfRule type="expression" dxfId="5061" priority="131">
      <formula>$E$64 = 0</formula>
    </cfRule>
    <cfRule type="expression" dxfId="5060" priority="132">
      <formula>$E$64 &lt; 0</formula>
    </cfRule>
  </conditionalFormatting>
  <conditionalFormatting sqref="G42:I43 H64:I64">
    <cfRule type="expression" dxfId="5059" priority="127">
      <formula>$H$64 &gt; 0</formula>
    </cfRule>
    <cfRule type="expression" dxfId="5058" priority="128">
      <formula>$H$64 = 0</formula>
    </cfRule>
    <cfRule type="expression" dxfId="5057" priority="129">
      <formula>$H$64 &lt; 0</formula>
    </cfRule>
  </conditionalFormatting>
  <conditionalFormatting sqref="J42:L43 K64:L64">
    <cfRule type="expression" dxfId="5056" priority="124">
      <formula>$K$64 &gt; 0</formula>
    </cfRule>
    <cfRule type="expression" dxfId="5055" priority="125">
      <formula>$K$64 = 0</formula>
    </cfRule>
    <cfRule type="expression" dxfId="5054" priority="126">
      <formula>$K$64 &lt; 0</formula>
    </cfRule>
  </conditionalFormatting>
  <conditionalFormatting sqref="M42:O43 N64:O64">
    <cfRule type="expression" dxfId="5053" priority="121">
      <formula>$N$64 &gt; 0</formula>
    </cfRule>
    <cfRule type="expression" dxfId="5052" priority="122">
      <formula>$N$64 = 0</formula>
    </cfRule>
    <cfRule type="expression" dxfId="5051" priority="123">
      <formula>$N$64 &lt; 0</formula>
    </cfRule>
  </conditionalFormatting>
  <conditionalFormatting sqref="A71:C90 M71:O90">
    <cfRule type="expression" dxfId="5050" priority="109">
      <formula>AND($N71 &gt; 0, ISNUMBER($N71))</formula>
    </cfRule>
    <cfRule type="expression" dxfId="5049" priority="110">
      <formula>AND($N71 = 0 * ISNUMBER($N71))</formula>
    </cfRule>
    <cfRule type="expression" dxfId="5048" priority="111">
      <formula>AND($N71 &lt; 0, ISNUMBER($N71))</formula>
    </cfRule>
  </conditionalFormatting>
  <conditionalFormatting sqref="A71:F90">
    <cfRule type="expression" dxfId="5047" priority="118">
      <formula>AND($E71 &gt; 0, ISNUMBER($E71))</formula>
    </cfRule>
    <cfRule type="expression" dxfId="5046" priority="119">
      <formula>AND($E71 = 0 * ISNUMBER($E71))</formula>
    </cfRule>
    <cfRule type="expression" dxfId="5045" priority="120">
      <formula>AND($E71 &lt; 0, ISNUMBER($E71))</formula>
    </cfRule>
  </conditionalFormatting>
  <conditionalFormatting sqref="A71:C90 G71:I90">
    <cfRule type="expression" dxfId="5044" priority="115">
      <formula>AND($H71 &gt; 0, ISNUMBER($H71))</formula>
    </cfRule>
    <cfRule type="expression" dxfId="5043" priority="116">
      <formula>AND($H71 = 0 * ISNUMBER($H71))</formula>
    </cfRule>
    <cfRule type="expression" dxfId="5042" priority="117">
      <formula>AND($H71 &lt; 0, ISNUMBER($H71))</formula>
    </cfRule>
  </conditionalFormatting>
  <conditionalFormatting sqref="A71:C90 J71:L90">
    <cfRule type="expression" dxfId="5041" priority="112">
      <formula>AND($K71 &gt; 0, ISNUMBER($K71))</formula>
    </cfRule>
    <cfRule type="expression" dxfId="5040" priority="113">
      <formula>AND($K71 = 0 * ISNUMBER($K71))</formula>
    </cfRule>
    <cfRule type="expression" dxfId="5039" priority="114">
      <formula>AND($K71 &lt; 0, ISNUMBER($K71))</formula>
    </cfRule>
  </conditionalFormatting>
  <conditionalFormatting sqref="D69:F70 E91:F91">
    <cfRule type="expression" dxfId="5038" priority="106">
      <formula>$E$91 &gt; 0</formula>
    </cfRule>
    <cfRule type="expression" dxfId="5037" priority="107">
      <formula>$E$91 = 0</formula>
    </cfRule>
    <cfRule type="expression" dxfId="5036" priority="108">
      <formula>$E$91 &lt; 0</formula>
    </cfRule>
  </conditionalFormatting>
  <conditionalFormatting sqref="G69:I70 H91:I91">
    <cfRule type="expression" dxfId="5035" priority="103">
      <formula>$H$91 &gt; 0</formula>
    </cfRule>
    <cfRule type="expression" dxfId="5034" priority="104">
      <formula>$H$91 = 0</formula>
    </cfRule>
    <cfRule type="expression" dxfId="5033" priority="105">
      <formula>$H$91 &lt; 0</formula>
    </cfRule>
  </conditionalFormatting>
  <conditionalFormatting sqref="J69:L70 K91:L91">
    <cfRule type="expression" dxfId="5032" priority="100">
      <formula>$K$91 &gt; 0</formula>
    </cfRule>
    <cfRule type="expression" dxfId="5031" priority="101">
      <formula>$K$91 = 0</formula>
    </cfRule>
    <cfRule type="expression" dxfId="5030" priority="102">
      <formula>$K$91 &lt; 0</formula>
    </cfRule>
  </conditionalFormatting>
  <conditionalFormatting sqref="M69:O70 N91:O91">
    <cfRule type="expression" dxfId="5029" priority="97">
      <formula>$N$91 &gt; 0</formula>
    </cfRule>
    <cfRule type="expression" dxfId="5028" priority="98">
      <formula>$N$91 = 0</formula>
    </cfRule>
    <cfRule type="expression" dxfId="5027" priority="99">
      <formula>$N$91 &lt; 0</formula>
    </cfRule>
  </conditionalFormatting>
  <conditionalFormatting sqref="A98:C117 M98:O117">
    <cfRule type="expression" dxfId="5026" priority="85">
      <formula>AND($N98 &gt; 0, ISNUMBER($N98))</formula>
    </cfRule>
    <cfRule type="expression" dxfId="5025" priority="86">
      <formula>AND($N98 = 0 * ISNUMBER($N98))</formula>
    </cfRule>
    <cfRule type="expression" dxfId="5024" priority="87">
      <formula>AND($N98 &lt; 0, ISNUMBER($N98))</formula>
    </cfRule>
  </conditionalFormatting>
  <conditionalFormatting sqref="A98:F117">
    <cfRule type="expression" dxfId="5023" priority="94">
      <formula>AND($E98 &gt; 0, ISNUMBER($E98))</formula>
    </cfRule>
    <cfRule type="expression" dxfId="5022" priority="95">
      <formula>AND($E98 = 0 * ISNUMBER($E98))</formula>
    </cfRule>
    <cfRule type="expression" dxfId="5021" priority="96">
      <formula>AND($E98 &lt; 0, ISNUMBER($E98))</formula>
    </cfRule>
  </conditionalFormatting>
  <conditionalFormatting sqref="A98:C117 G98:I117">
    <cfRule type="expression" dxfId="5020" priority="91">
      <formula>AND($H98 &gt; 0, ISNUMBER($H98))</formula>
    </cfRule>
    <cfRule type="expression" dxfId="5019" priority="92">
      <formula>AND($H98 = 0 * ISNUMBER($H98))</formula>
    </cfRule>
    <cfRule type="expression" dxfId="5018" priority="93">
      <formula>AND($H98 &lt; 0, ISNUMBER($H98))</formula>
    </cfRule>
  </conditionalFormatting>
  <conditionalFormatting sqref="A98:C117 J98:L117">
    <cfRule type="expression" dxfId="5017" priority="88">
      <formula>AND($K98 &gt; 0, ISNUMBER($K98))</formula>
    </cfRule>
    <cfRule type="expression" dxfId="5016" priority="89">
      <formula>AND($K98 = 0 * ISNUMBER($K98))</formula>
    </cfRule>
    <cfRule type="expression" dxfId="5015" priority="90">
      <formula>AND($K98 &lt; 0, ISNUMBER($K98))</formula>
    </cfRule>
  </conditionalFormatting>
  <conditionalFormatting sqref="D96:F97 E118:F118">
    <cfRule type="expression" dxfId="5014" priority="82">
      <formula>$E$118 &gt; 0</formula>
    </cfRule>
    <cfRule type="expression" dxfId="5013" priority="83">
      <formula>$E$118 = 0</formula>
    </cfRule>
    <cfRule type="expression" dxfId="5012" priority="84">
      <formula>$E$118 &lt; 0</formula>
    </cfRule>
  </conditionalFormatting>
  <conditionalFormatting sqref="G96:I97 H118:I118">
    <cfRule type="expression" dxfId="5011" priority="79">
      <formula>$H$118 &gt; 0</formula>
    </cfRule>
    <cfRule type="expression" dxfId="5010" priority="80">
      <formula>$H$118 = 0</formula>
    </cfRule>
    <cfRule type="expression" dxfId="5009" priority="81">
      <formula>$H$118 &lt; 0</formula>
    </cfRule>
  </conditionalFormatting>
  <conditionalFormatting sqref="J96:L97 K118:L118">
    <cfRule type="expression" dxfId="5008" priority="76">
      <formula>$K$118 &gt; 0</formula>
    </cfRule>
    <cfRule type="expression" dxfId="5007" priority="77">
      <formula>$K$118 = 0</formula>
    </cfRule>
    <cfRule type="expression" dxfId="5006" priority="78">
      <formula>$K$118 &lt; 0</formula>
    </cfRule>
  </conditionalFormatting>
  <conditionalFormatting sqref="M96:O97 N118:O118">
    <cfRule type="expression" dxfId="5005" priority="73">
      <formula>$N$118 &gt; 0</formula>
    </cfRule>
    <cfRule type="expression" dxfId="5004" priority="74">
      <formula>$N$118 = 0</formula>
    </cfRule>
    <cfRule type="expression" dxfId="5003" priority="75">
      <formula>$N$118 &lt; 0</formula>
    </cfRule>
  </conditionalFormatting>
  <conditionalFormatting sqref="A125:C144 M125:O144">
    <cfRule type="expression" dxfId="5002" priority="61">
      <formula>AND($N125 &gt; 0, ISNUMBER($N125))</formula>
    </cfRule>
    <cfRule type="expression" dxfId="5001" priority="62">
      <formula>AND($N125 = 0 * ISNUMBER($N125))</formula>
    </cfRule>
    <cfRule type="expression" dxfId="5000" priority="63">
      <formula>AND($N125 &lt; 0, ISNUMBER($N125))</formula>
    </cfRule>
  </conditionalFormatting>
  <conditionalFormatting sqref="A125:F144">
    <cfRule type="expression" dxfId="4999" priority="70">
      <formula>AND($E125 &gt; 0, ISNUMBER($E125))</formula>
    </cfRule>
    <cfRule type="expression" dxfId="4998" priority="71">
      <formula>AND($E125 = 0 * ISNUMBER($E125))</formula>
    </cfRule>
    <cfRule type="expression" dxfId="4997" priority="72">
      <formula>AND($E125 &lt; 0, ISNUMBER($E125))</formula>
    </cfRule>
  </conditionalFormatting>
  <conditionalFormatting sqref="A125:C144 G125:I144">
    <cfRule type="expression" dxfId="4996" priority="67">
      <formula>AND($H125 &gt; 0, ISNUMBER($H125))</formula>
    </cfRule>
    <cfRule type="expression" dxfId="4995" priority="68">
      <formula>AND($H125 = 0 * ISNUMBER($H125))</formula>
    </cfRule>
    <cfRule type="expression" dxfId="4994" priority="69">
      <formula>AND($H125 &lt; 0, ISNUMBER($H125))</formula>
    </cfRule>
  </conditionalFormatting>
  <conditionalFormatting sqref="A125:C144 J125:L144">
    <cfRule type="expression" dxfId="4993" priority="64">
      <formula>AND($K125 &gt; 0, ISNUMBER($K125))</formula>
    </cfRule>
    <cfRule type="expression" dxfId="4992" priority="65">
      <formula>AND($K125 = 0 * ISNUMBER($K125))</formula>
    </cfRule>
    <cfRule type="expression" dxfId="4991" priority="66">
      <formula>AND($K125 &lt; 0, ISNUMBER($K125))</formula>
    </cfRule>
  </conditionalFormatting>
  <conditionalFormatting sqref="D123:F124 E145:F145">
    <cfRule type="expression" dxfId="4990" priority="58">
      <formula>$E$145 &gt; 0</formula>
    </cfRule>
    <cfRule type="expression" dxfId="4989" priority="59">
      <formula>$E$145 = 0</formula>
    </cfRule>
    <cfRule type="expression" dxfId="4988" priority="60">
      <formula>$E$145 &lt; 0</formula>
    </cfRule>
  </conditionalFormatting>
  <conditionalFormatting sqref="G123:I124 H145:I145">
    <cfRule type="expression" dxfId="4987" priority="55">
      <formula>$H$145 &gt; 0</formula>
    </cfRule>
    <cfRule type="expression" dxfId="4986" priority="56">
      <formula>$H$145 = 0</formula>
    </cfRule>
    <cfRule type="expression" dxfId="4985" priority="57">
      <formula>$H$145 &lt; 0</formula>
    </cfRule>
  </conditionalFormatting>
  <conditionalFormatting sqref="J123:L124 K145:L145">
    <cfRule type="expression" dxfId="4984" priority="52">
      <formula>$K$145 &gt; 0</formula>
    </cfRule>
    <cfRule type="expression" dxfId="4983" priority="53">
      <formula>$K$145 = 0</formula>
    </cfRule>
    <cfRule type="expression" dxfId="4982" priority="54">
      <formula>$K$145 &lt; 0</formula>
    </cfRule>
  </conditionalFormatting>
  <conditionalFormatting sqref="M123:O124 N145:O145">
    <cfRule type="expression" dxfId="4981" priority="49">
      <formula>$N$145 &gt; 0</formula>
    </cfRule>
    <cfRule type="expression" dxfId="4980" priority="50">
      <formula>$N$145 = 0</formula>
    </cfRule>
    <cfRule type="expression" dxfId="4979" priority="51">
      <formula>$N$145 &lt; 0</formula>
    </cfRule>
  </conditionalFormatting>
  <conditionalFormatting sqref="A152:C171 M152:O171">
    <cfRule type="expression" dxfId="4978" priority="37">
      <formula>AND($N152 &gt; 0, ISNUMBER($N152))</formula>
    </cfRule>
    <cfRule type="expression" dxfId="4977" priority="38">
      <formula>AND($N152 = 0 * ISNUMBER($N152))</formula>
    </cfRule>
    <cfRule type="expression" dxfId="4976" priority="39">
      <formula>AND($N152 &lt; 0, ISNUMBER($N152))</formula>
    </cfRule>
  </conditionalFormatting>
  <conditionalFormatting sqref="A152:F171">
    <cfRule type="expression" dxfId="4975" priority="46">
      <formula>AND($E152 &gt; 0, ISNUMBER($E152))</formula>
    </cfRule>
    <cfRule type="expression" dxfId="4974" priority="47">
      <formula>AND($E152 = 0 * ISNUMBER($E152))</formula>
    </cfRule>
    <cfRule type="expression" dxfId="4973" priority="48">
      <formula>AND($E152 &lt; 0, ISNUMBER($E152))</formula>
    </cfRule>
  </conditionalFormatting>
  <conditionalFormatting sqref="A152:C171 G152:I171">
    <cfRule type="expression" dxfId="4972" priority="43">
      <formula>AND($H152 &gt; 0, ISNUMBER($H152))</formula>
    </cfRule>
    <cfRule type="expression" dxfId="4971" priority="44">
      <formula>AND($H152 = 0 * ISNUMBER($H152))</formula>
    </cfRule>
    <cfRule type="expression" dxfId="4970" priority="45">
      <formula>AND($H152 &lt; 0, ISNUMBER($H152))</formula>
    </cfRule>
  </conditionalFormatting>
  <conditionalFormatting sqref="A152:C171 J152:L171">
    <cfRule type="expression" dxfId="4969" priority="40">
      <formula>AND($K152 &gt; 0, ISNUMBER($K152))</formula>
    </cfRule>
    <cfRule type="expression" dxfId="4968" priority="41">
      <formula>AND($K152 = 0 * ISNUMBER($K152))</formula>
    </cfRule>
    <cfRule type="expression" dxfId="4967" priority="42">
      <formula>AND($K152 &lt; 0, ISNUMBER($K152))</formula>
    </cfRule>
  </conditionalFormatting>
  <conditionalFormatting sqref="D150:F151 E172:F172">
    <cfRule type="expression" dxfId="4966" priority="34">
      <formula>$E$172 &gt; 0</formula>
    </cfRule>
    <cfRule type="expression" dxfId="4965" priority="35">
      <formula>$E$172 = 0</formula>
    </cfRule>
    <cfRule type="expression" dxfId="4964" priority="36">
      <formula>$E$172 &lt; 0</formula>
    </cfRule>
  </conditionalFormatting>
  <conditionalFormatting sqref="G150:I151 H172:I172">
    <cfRule type="expression" dxfId="4963" priority="31">
      <formula>$H$172 &gt; 0</formula>
    </cfRule>
    <cfRule type="expression" dxfId="4962" priority="32">
      <formula>$H$172 = 0</formula>
    </cfRule>
    <cfRule type="expression" dxfId="4961" priority="33">
      <formula>$H$172 &lt; 0</formula>
    </cfRule>
  </conditionalFormatting>
  <conditionalFormatting sqref="J150:L151 K172:L172">
    <cfRule type="expression" dxfId="4960" priority="28">
      <formula>$K$172 &gt; 0</formula>
    </cfRule>
    <cfRule type="expression" dxfId="4959" priority="29">
      <formula>$K$172 = 0</formula>
    </cfRule>
    <cfRule type="expression" dxfId="4958" priority="30">
      <formula>$K$172 &lt; 0</formula>
    </cfRule>
  </conditionalFormatting>
  <conditionalFormatting sqref="M150:O151 N172:O172">
    <cfRule type="expression" dxfId="4957" priority="25">
      <formula>$N$172 &gt; 0</formula>
    </cfRule>
    <cfRule type="expression" dxfId="4956" priority="26">
      <formula>$N$172 = 0</formula>
    </cfRule>
    <cfRule type="expression" dxfId="4955" priority="27">
      <formula>$N$172 &lt; 0</formula>
    </cfRule>
  </conditionalFormatting>
  <conditionalFormatting sqref="A179:C198 M179:O198">
    <cfRule type="expression" dxfId="4954" priority="13">
      <formula>AND($N179 &gt; 0, ISNUMBER($N179))</formula>
    </cfRule>
    <cfRule type="expression" dxfId="4953" priority="14">
      <formula>AND($N179 = 0 * ISNUMBER($N179))</formula>
    </cfRule>
    <cfRule type="expression" dxfId="4952" priority="15">
      <formula>AND($N179 &lt; 0, ISNUMBER($N179))</formula>
    </cfRule>
  </conditionalFormatting>
  <conditionalFormatting sqref="A179:F198">
    <cfRule type="expression" dxfId="4951" priority="22">
      <formula>AND($E179 &gt; 0, ISNUMBER($E179))</formula>
    </cfRule>
    <cfRule type="expression" dxfId="4950" priority="23">
      <formula>AND($E179 = 0 * ISNUMBER($E179))</formula>
    </cfRule>
    <cfRule type="expression" dxfId="4949" priority="24">
      <formula>AND($E179 &lt; 0, ISNUMBER($E179))</formula>
    </cfRule>
  </conditionalFormatting>
  <conditionalFormatting sqref="A179:C198 G179:I198">
    <cfRule type="expression" dxfId="4948" priority="19">
      <formula>AND($H179 &gt; 0, ISNUMBER($H179))</formula>
    </cfRule>
    <cfRule type="expression" dxfId="4947" priority="20">
      <formula>AND($H179 = 0 * ISNUMBER($H179))</formula>
    </cfRule>
    <cfRule type="expression" dxfId="4946" priority="21">
      <formula>AND($H179 &lt; 0, ISNUMBER($H179))</formula>
    </cfRule>
  </conditionalFormatting>
  <conditionalFormatting sqref="A179:C198 J179:L198">
    <cfRule type="expression" dxfId="4945" priority="16">
      <formula>AND($K179 &gt; 0, ISNUMBER($K179))</formula>
    </cfRule>
    <cfRule type="expression" dxfId="4944" priority="17">
      <formula>AND($K179 = 0 * ISNUMBER($K179))</formula>
    </cfRule>
    <cfRule type="expression" dxfId="4943" priority="18">
      <formula>AND($K179 &lt; 0, ISNUMBER($K179))</formula>
    </cfRule>
  </conditionalFormatting>
  <conditionalFormatting sqref="D177:F178 E199:F199">
    <cfRule type="expression" dxfId="4942" priority="10">
      <formula>$E$199 &gt; 0</formula>
    </cfRule>
    <cfRule type="expression" dxfId="4941" priority="11">
      <formula>$E$199 = 0</formula>
    </cfRule>
    <cfRule type="expression" dxfId="4940" priority="12">
      <formula>$E$199 &lt; 0</formula>
    </cfRule>
  </conditionalFormatting>
  <conditionalFormatting sqref="G177:I178 H199:I199">
    <cfRule type="expression" dxfId="4939" priority="7">
      <formula>$H$199 &gt; 0</formula>
    </cfRule>
    <cfRule type="expression" dxfId="4938" priority="8">
      <formula>$H$199 = 0</formula>
    </cfRule>
    <cfRule type="expression" dxfId="4937" priority="9">
      <formula>$H$199 &lt; 0</formula>
    </cfRule>
  </conditionalFormatting>
  <conditionalFormatting sqref="J177:L178 K199:L199">
    <cfRule type="expression" dxfId="4936" priority="4">
      <formula>$K$199 &gt; 0</formula>
    </cfRule>
    <cfRule type="expression" dxfId="4935" priority="5">
      <formula>$K$199 = 0</formula>
    </cfRule>
    <cfRule type="expression" dxfId="4934" priority="6">
      <formula>$K$199 &lt; 0</formula>
    </cfRule>
  </conditionalFormatting>
  <conditionalFormatting sqref="M177:O178 N199:O199">
    <cfRule type="expression" dxfId="4933" priority="1">
      <formula>$N$199 &gt; 0</formula>
    </cfRule>
    <cfRule type="expression" dxfId="4932" priority="2">
      <formula>$N$199 = 0</formula>
    </cfRule>
    <cfRule type="expression" dxfId="49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44409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16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2021-08-01(일) 오전 00:00</v>
      </c>
      <c r="C15" s="326"/>
      <c r="D15" s="282" t="str">
        <f>TEXT($G$1, "[$-ko-KR]yyyy-mm-dd(ddd) ") &amp; "오후 14:00"</f>
        <v>2021-08-01(일) 오후 14:00</v>
      </c>
      <c r="E15" s="283"/>
      <c r="F15" s="284"/>
      <c r="G15" s="282" t="str">
        <f>TEXT($G$1, "[$-ko-KR]yyyy-mm-dd(ddd) ") &amp; "오후 19:00"</f>
        <v>2021-08-01(일) 오후 19:00</v>
      </c>
      <c r="H15" s="283"/>
      <c r="I15" s="284"/>
      <c r="J15" s="282" t="str">
        <f>TEXT($G$1, "[$-ko-KR]yyyy-mm-dd(ddd) ") &amp; "오후 21:00"</f>
        <v>2021-08-01(일) 오후 21:00</v>
      </c>
      <c r="K15" s="283"/>
      <c r="L15" s="284"/>
      <c r="M15" s="282" t="str">
        <f>TEXT($G$1+1, "[$-ko-KR]yyyy-mm-dd(ddd) ") &amp; "오전 00:00"</f>
        <v>2021-08-02(월)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16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2021-08-01(일) 오전 00:00</v>
      </c>
      <c r="C42" s="323"/>
      <c r="D42" s="282" t="str">
        <f>TEXT($G$1, "[$-ko-KR]yyyy-mm-dd(ddd) ") &amp; "오후 14:00"</f>
        <v>2021-08-01(일) 오후 14:00</v>
      </c>
      <c r="E42" s="283"/>
      <c r="F42" s="284"/>
      <c r="G42" s="282" t="str">
        <f>TEXT($G$1, "[$-ko-KR]yyyy-mm-dd(ddd) ") &amp; "오후 19:00"</f>
        <v>2021-08-01(일) 오후 19:00</v>
      </c>
      <c r="H42" s="283"/>
      <c r="I42" s="284"/>
      <c r="J42" s="282" t="str">
        <f>TEXT($G$1, "[$-ko-KR]yyyy-mm-dd(ddd) ") &amp; "오후 21:00"</f>
        <v>2021-08-01(일) 오후 21:00</v>
      </c>
      <c r="K42" s="283"/>
      <c r="L42" s="284"/>
      <c r="M42" s="282" t="str">
        <f>TEXT($G$1+1, "[$-ko-KR]yyyy-mm-dd(ddd) ") &amp; "오전 00:00"</f>
        <v>2021-08-02(월)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5"/>
      <c r="R46" s="285"/>
      <c r="S46" s="28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5"/>
      <c r="R47" s="285"/>
      <c r="S47" s="28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5"/>
      <c r="R48" s="285"/>
      <c r="S48" s="28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5"/>
      <c r="R49" s="285"/>
      <c r="S49" s="28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5"/>
      <c r="R50" s="285"/>
      <c r="S50" s="28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5"/>
      <c r="R51" s="285"/>
      <c r="S51" s="28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4"/>
      <c r="R53" s="295"/>
      <c r="S53" s="29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7"/>
      <c r="R54" s="298"/>
      <c r="S54" s="29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0"/>
      <c r="R55" s="301"/>
      <c r="S55" s="30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5"/>
      <c r="R56" s="285"/>
      <c r="S56" s="28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5"/>
      <c r="R59" s="285"/>
      <c r="S59" s="28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5"/>
      <c r="R60" s="285"/>
      <c r="S60" s="28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16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2021-08-01(일) 오전 00:00</v>
      </c>
      <c r="C69" s="323"/>
      <c r="D69" s="282" t="str">
        <f>TEXT($G$1, "[$-ko-KR]yyyy-mm-dd(ddd) ") &amp; "오후 14:00"</f>
        <v>2021-08-01(일) 오후 14:00</v>
      </c>
      <c r="E69" s="283"/>
      <c r="F69" s="284"/>
      <c r="G69" s="282" t="str">
        <f>TEXT($G$1, "[$-ko-KR]yyyy-mm-dd(ddd) ") &amp; "오후 19:00"</f>
        <v>2021-08-01(일) 오후 19:00</v>
      </c>
      <c r="H69" s="283"/>
      <c r="I69" s="284"/>
      <c r="J69" s="282" t="str">
        <f>TEXT($G$1, "[$-ko-KR]yyyy-mm-dd(ddd) ") &amp; "오후 21:00"</f>
        <v>2021-08-01(일) 오후 21:00</v>
      </c>
      <c r="K69" s="283"/>
      <c r="L69" s="284"/>
      <c r="M69" s="282" t="str">
        <f>TEXT($G$1+1, "[$-ko-KR]yyyy-mm-dd(ddd) ") &amp; "오전 00:00"</f>
        <v>2021-08-02(월)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5"/>
      <c r="R73" s="285"/>
      <c r="S73" s="28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5"/>
      <c r="R74" s="285"/>
      <c r="S74" s="28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5"/>
      <c r="R75" s="285"/>
      <c r="S75" s="28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5"/>
      <c r="R76" s="285"/>
      <c r="S76" s="28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5"/>
      <c r="R77" s="285"/>
      <c r="S77" s="28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5"/>
      <c r="R78" s="285"/>
      <c r="S78" s="28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4"/>
      <c r="R80" s="295"/>
      <c r="S80" s="29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7"/>
      <c r="R81" s="298"/>
      <c r="S81" s="29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0"/>
      <c r="R82" s="301"/>
      <c r="S82" s="30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5"/>
      <c r="R83" s="285"/>
      <c r="S83" s="28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5"/>
      <c r="R86" s="285"/>
      <c r="S86" s="28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5"/>
      <c r="R87" s="285"/>
      <c r="S87" s="28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5"/>
      <c r="R88" s="285"/>
      <c r="S88" s="28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7"/>
      <c r="R89" s="308"/>
      <c r="S89" s="30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16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2021-08-01(일) 오전 00:00</v>
      </c>
      <c r="C96" s="323"/>
      <c r="D96" s="282" t="str">
        <f>TEXT($G$1, "[$-ko-KR]yyyy-mm-dd(ddd) ") &amp; "오후 14:00"</f>
        <v>2021-08-01(일) 오후 14:00</v>
      </c>
      <c r="E96" s="283"/>
      <c r="F96" s="284"/>
      <c r="G96" s="282" t="str">
        <f>TEXT($G$1, "[$-ko-KR]yyyy-mm-dd(ddd) ") &amp; "오후 19:00"</f>
        <v>2021-08-01(일) 오후 19:00</v>
      </c>
      <c r="H96" s="283"/>
      <c r="I96" s="284"/>
      <c r="J96" s="282" t="str">
        <f>TEXT($G$1, "[$-ko-KR]yyyy-mm-dd(ddd) ") &amp; "오후 21:00"</f>
        <v>2021-08-01(일) 오후 21:00</v>
      </c>
      <c r="K96" s="283"/>
      <c r="L96" s="284"/>
      <c r="M96" s="282" t="str">
        <f>TEXT($G$1+1, "[$-ko-KR]yyyy-mm-dd(ddd) ") &amp; "오전 00:00"</f>
        <v>2021-08-02(월)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5"/>
      <c r="R100" s="285"/>
      <c r="S100" s="28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5"/>
      <c r="R101" s="285"/>
      <c r="S101" s="28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5"/>
      <c r="R102" s="285"/>
      <c r="S102" s="28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5"/>
      <c r="R103" s="285"/>
      <c r="S103" s="28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5"/>
      <c r="R104" s="285"/>
      <c r="S104" s="28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5"/>
      <c r="R105" s="285"/>
      <c r="S105" s="28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4"/>
      <c r="R107" s="295"/>
      <c r="S107" s="29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7"/>
      <c r="R108" s="298"/>
      <c r="S108" s="29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0"/>
      <c r="R109" s="301"/>
      <c r="S109" s="30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5"/>
      <c r="R110" s="285"/>
      <c r="S110" s="28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5"/>
      <c r="R113" s="285"/>
      <c r="S113" s="28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5"/>
      <c r="R114" s="285"/>
      <c r="S114" s="28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5"/>
      <c r="R115" s="285"/>
      <c r="S115" s="28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7"/>
      <c r="R116" s="308"/>
      <c r="S116" s="30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16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2021-08-01(일) 오전 00:00</v>
      </c>
      <c r="C123" s="323"/>
      <c r="D123" s="282" t="str">
        <f>TEXT($G$1, "[$-ko-KR]yyyy-mm-dd(ddd) ") &amp; "오후 14:00"</f>
        <v>2021-08-01(일) 오후 14:00</v>
      </c>
      <c r="E123" s="283"/>
      <c r="F123" s="284"/>
      <c r="G123" s="282" t="str">
        <f>TEXT($G$1, "[$-ko-KR]yyyy-mm-dd(ddd) ") &amp; "오후 19:00"</f>
        <v>2021-08-01(일) 오후 19:00</v>
      </c>
      <c r="H123" s="283"/>
      <c r="I123" s="284"/>
      <c r="J123" s="282" t="str">
        <f>TEXT($G$1, "[$-ko-KR]yyyy-mm-dd(ddd) ") &amp; "오후 21:00"</f>
        <v>2021-08-01(일) 오후 21:00</v>
      </c>
      <c r="K123" s="283"/>
      <c r="L123" s="284"/>
      <c r="M123" s="282" t="str">
        <f>TEXT($G$1+1, "[$-ko-KR]yyyy-mm-dd(ddd) ") &amp; "오전 00:00"</f>
        <v>2021-08-02(월)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5"/>
      <c r="R127" s="285"/>
      <c r="S127" s="28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5"/>
      <c r="R128" s="285"/>
      <c r="S128" s="28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5"/>
      <c r="R129" s="285"/>
      <c r="S129" s="28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5"/>
      <c r="R130" s="285"/>
      <c r="S130" s="28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5"/>
      <c r="R131" s="285"/>
      <c r="S131" s="28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5"/>
      <c r="R132" s="285"/>
      <c r="S132" s="28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4"/>
      <c r="R134" s="295"/>
      <c r="S134" s="29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7"/>
      <c r="R135" s="298"/>
      <c r="S135" s="29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0"/>
      <c r="R136" s="301"/>
      <c r="S136" s="30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5"/>
      <c r="R137" s="285"/>
      <c r="S137" s="28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5"/>
      <c r="R140" s="285"/>
      <c r="S140" s="28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5"/>
      <c r="R141" s="285"/>
      <c r="S141" s="28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16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2021-08-01(일) 오전 00:00</v>
      </c>
      <c r="C150" s="323"/>
      <c r="D150" s="282" t="str">
        <f>TEXT($G$1, "[$-ko-KR]yyyy-mm-dd(ddd) ") &amp; "오후 14:00"</f>
        <v>2021-08-01(일) 오후 14:00</v>
      </c>
      <c r="E150" s="283"/>
      <c r="F150" s="284"/>
      <c r="G150" s="282" t="str">
        <f>TEXT($G$1, "[$-ko-KR]yyyy-mm-dd(ddd) ") &amp; "오후 19:00"</f>
        <v>2021-08-01(일) 오후 19:00</v>
      </c>
      <c r="H150" s="283"/>
      <c r="I150" s="284"/>
      <c r="J150" s="282" t="str">
        <f>TEXT($G$1, "[$-ko-KR]yyyy-mm-dd(ddd) ") &amp; "오후 21:00"</f>
        <v>2021-08-01(일) 오후 21:00</v>
      </c>
      <c r="K150" s="283"/>
      <c r="L150" s="284"/>
      <c r="M150" s="282" t="str">
        <f>TEXT($G$1+1, "[$-ko-KR]yyyy-mm-dd(ddd) ") &amp; "오전 00:00"</f>
        <v>2021-08-02(월)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5"/>
      <c r="R154" s="285"/>
      <c r="S154" s="28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5"/>
      <c r="R155" s="285"/>
      <c r="S155" s="28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5"/>
      <c r="R156" s="285"/>
      <c r="S156" s="28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5"/>
      <c r="R157" s="285"/>
      <c r="S157" s="28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5"/>
      <c r="R158" s="285"/>
      <c r="S158" s="28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5"/>
      <c r="R159" s="285"/>
      <c r="S159" s="28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4"/>
      <c r="R161" s="295"/>
      <c r="S161" s="29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7"/>
      <c r="R162" s="298"/>
      <c r="S162" s="29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0"/>
      <c r="R163" s="301"/>
      <c r="S163" s="30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5"/>
      <c r="R164" s="285"/>
      <c r="S164" s="28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5"/>
      <c r="R167" s="285"/>
      <c r="S167" s="28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5"/>
      <c r="R168" s="285"/>
      <c r="S168" s="28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5"/>
      <c r="R169" s="285"/>
      <c r="S169" s="28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7"/>
      <c r="R170" s="308"/>
      <c r="S170" s="30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16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2021-08-01(일) 오전 00:00</v>
      </c>
      <c r="C177" s="323"/>
      <c r="D177" s="282" t="str">
        <f>TEXT($G$1, "[$-ko-KR]yyyy-mm-dd(ddd) ") &amp; "오후 14:00"</f>
        <v>2021-08-01(일) 오후 14:00</v>
      </c>
      <c r="E177" s="283"/>
      <c r="F177" s="284"/>
      <c r="G177" s="282" t="str">
        <f>TEXT($G$1, "[$-ko-KR]yyyy-mm-dd(ddd) ") &amp; "오후 19:00"</f>
        <v>2021-08-01(일) 오후 19:00</v>
      </c>
      <c r="H177" s="283"/>
      <c r="I177" s="284"/>
      <c r="J177" s="282" t="str">
        <f>TEXT($G$1, "[$-ko-KR]yyyy-mm-dd(ddd) ") &amp; "오후 21:00"</f>
        <v>2021-08-01(일) 오후 21:00</v>
      </c>
      <c r="K177" s="283"/>
      <c r="L177" s="284"/>
      <c r="M177" s="282" t="str">
        <f>TEXT($G$1+1, "[$-ko-KR]yyyy-mm-dd(ddd) ") &amp; "오전 00:00"</f>
        <v>2021-08-02(월)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5"/>
      <c r="R181" s="285"/>
      <c r="S181" s="28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5"/>
      <c r="R182" s="285"/>
      <c r="S182" s="28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5"/>
      <c r="R183" s="285"/>
      <c r="S183" s="28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5"/>
      <c r="R184" s="285"/>
      <c r="S184" s="28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5"/>
      <c r="R185" s="285"/>
      <c r="S185" s="28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5"/>
      <c r="R186" s="285"/>
      <c r="S186" s="28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4"/>
      <c r="R188" s="295"/>
      <c r="S188" s="29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7"/>
      <c r="R189" s="298"/>
      <c r="S189" s="29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0"/>
      <c r="R190" s="301"/>
      <c r="S190" s="30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5"/>
      <c r="R191" s="285"/>
      <c r="S191" s="28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5"/>
      <c r="R194" s="285"/>
      <c r="S194" s="28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5"/>
      <c r="R195" s="285"/>
      <c r="S195" s="28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5"/>
      <c r="R196" s="285"/>
      <c r="S196" s="28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7"/>
      <c r="R197" s="308"/>
      <c r="S197" s="30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3"/>
      <c r="R199" s="314"/>
      <c r="S199" s="31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930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929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928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927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926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925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924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923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922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921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920" priority="289">
      <formula>AND($N17 &gt; 0, ISNUMBER($N17))</formula>
    </cfRule>
    <cfRule type="expression" dxfId="4919" priority="290">
      <formula>AND($N17 = 0 * ISNUMBER($N17))</formula>
    </cfRule>
    <cfRule type="expression" dxfId="4918" priority="291">
      <formula>AND($N17 &lt; 0, ISNUMBER($N17))</formula>
    </cfRule>
  </conditionalFormatting>
  <conditionalFormatting sqref="A17:C36 D17:F36">
    <cfRule type="expression" dxfId="4917" priority="298">
      <formula>AND($E17 &gt; 0, ISNUMBER($E17))</formula>
    </cfRule>
    <cfRule type="expression" dxfId="4916" priority="299">
      <formula>AND($E17 = 0 * ISNUMBER($E17))</formula>
    </cfRule>
    <cfRule type="expression" dxfId="4915" priority="300">
      <formula>AND($E17 &lt; 0, ISNUMBER($E17))</formula>
    </cfRule>
  </conditionalFormatting>
  <conditionalFormatting sqref="A17:C36 G17:I36">
    <cfRule type="expression" dxfId="4914" priority="295">
      <formula>AND($H17 &gt; 0, ISNUMBER($H17))</formula>
    </cfRule>
    <cfRule type="expression" dxfId="4913" priority="296">
      <formula>AND($H17 = 0 * ISNUMBER($H17))</formula>
    </cfRule>
    <cfRule type="expression" dxfId="4912" priority="297">
      <formula>AND($H17 &lt; 0, ISNUMBER($H17))</formula>
    </cfRule>
  </conditionalFormatting>
  <conditionalFormatting sqref="A17:C36 J17:L36">
    <cfRule type="expression" dxfId="4911" priority="292">
      <formula>AND($K17 &gt; 0, ISNUMBER($K17))</formula>
    </cfRule>
    <cfRule type="expression" dxfId="4910" priority="293">
      <formula>AND($K17 = 0 * ISNUMBER($K17))</formula>
    </cfRule>
    <cfRule type="expression" dxfId="4909" priority="294">
      <formula>AND($K17 &lt; 0, ISNUMBER($K17))</formula>
    </cfRule>
  </conditionalFormatting>
  <conditionalFormatting sqref="D15:F16 E37:F37">
    <cfRule type="expression" dxfId="4908" priority="286">
      <formula>$E$37 &gt; 0</formula>
    </cfRule>
    <cfRule type="expression" dxfId="4907" priority="287">
      <formula>$E$37 = 0</formula>
    </cfRule>
    <cfRule type="expression" dxfId="4906" priority="288">
      <formula>$E$37 &lt; 0</formula>
    </cfRule>
  </conditionalFormatting>
  <conditionalFormatting sqref="G15:I16 H37:I37">
    <cfRule type="expression" dxfId="4905" priority="283">
      <formula>$H$37 &gt; 0</formula>
    </cfRule>
    <cfRule type="expression" dxfId="4904" priority="284">
      <formula>$H$37 = 0</formula>
    </cfRule>
    <cfRule type="expression" dxfId="4903" priority="285">
      <formula>$H$37 &lt; 0</formula>
    </cfRule>
  </conditionalFormatting>
  <conditionalFormatting sqref="J15:L16 K37:L37">
    <cfRule type="expression" dxfId="4902" priority="280">
      <formula>$K$37 &gt; 0</formula>
    </cfRule>
    <cfRule type="expression" dxfId="4901" priority="281">
      <formula>$K$37 = 0</formula>
    </cfRule>
    <cfRule type="expression" dxfId="4900" priority="282">
      <formula>$K$37 &lt; 0</formula>
    </cfRule>
  </conditionalFormatting>
  <conditionalFormatting sqref="M15:O16 N37:O37">
    <cfRule type="expression" dxfId="4899" priority="277">
      <formula>$N$37 &gt; 0</formula>
    </cfRule>
    <cfRule type="expression" dxfId="4898" priority="278">
      <formula>$N$37 = 0</formula>
    </cfRule>
    <cfRule type="expression" dxfId="4897" priority="279">
      <formula>$N$37 &lt; 0</formula>
    </cfRule>
  </conditionalFormatting>
  <conditionalFormatting sqref="A44:C63 M44:O63">
    <cfRule type="expression" dxfId="4896" priority="265">
      <formula>AND($N44 &gt; 0, ISNUMBER($N44))</formula>
    </cfRule>
    <cfRule type="expression" dxfId="4895" priority="266">
      <formula>AND($N44 = 0 * ISNUMBER($N44))</formula>
    </cfRule>
    <cfRule type="expression" dxfId="4894" priority="267">
      <formula>AND($N44 &lt; 0, ISNUMBER($N44))</formula>
    </cfRule>
  </conditionalFormatting>
  <conditionalFormatting sqref="A44:F63">
    <cfRule type="expression" dxfId="4893" priority="274">
      <formula>AND($E44 &gt; 0, ISNUMBER($E44))</formula>
    </cfRule>
    <cfRule type="expression" dxfId="4892" priority="275">
      <formula>AND($E44 = 0 * ISNUMBER($E44))</formula>
    </cfRule>
    <cfRule type="expression" dxfId="4891" priority="276">
      <formula>AND($E44 &lt; 0, ISNUMBER($E44))</formula>
    </cfRule>
  </conditionalFormatting>
  <conditionalFormatting sqref="A44:C63 G44:I63">
    <cfRule type="expression" dxfId="4890" priority="271">
      <formula>AND($H44 &gt; 0, ISNUMBER($H44))</formula>
    </cfRule>
    <cfRule type="expression" dxfId="4889" priority="272">
      <formula>AND($H44 = 0 * ISNUMBER($H44))</formula>
    </cfRule>
    <cfRule type="expression" dxfId="4888" priority="273">
      <formula>AND($H44 &lt; 0, ISNUMBER($H44))</formula>
    </cfRule>
  </conditionalFormatting>
  <conditionalFormatting sqref="A44:C63 J44:L63">
    <cfRule type="expression" dxfId="4887" priority="268">
      <formula>AND($K44 &gt; 0, ISNUMBER($K44))</formula>
    </cfRule>
    <cfRule type="expression" dxfId="4886" priority="269">
      <formula>AND($K44 = 0 * ISNUMBER($K44))</formula>
    </cfRule>
    <cfRule type="expression" dxfId="4885" priority="270">
      <formula>AND($K44 &lt; 0, ISNUMBER($K44))</formula>
    </cfRule>
  </conditionalFormatting>
  <conditionalFormatting sqref="D42:F43 E64:F64">
    <cfRule type="expression" dxfId="4884" priority="262">
      <formula>$E$64 &gt; 0</formula>
    </cfRule>
    <cfRule type="expression" dxfId="4883" priority="263">
      <formula>$E$64 = 0</formula>
    </cfRule>
    <cfRule type="expression" dxfId="4882" priority="264">
      <formula>$E$64 &lt; 0</formula>
    </cfRule>
  </conditionalFormatting>
  <conditionalFormatting sqref="G42:I43 H64:I64">
    <cfRule type="expression" dxfId="4881" priority="259">
      <formula>$H$64 &gt; 0</formula>
    </cfRule>
    <cfRule type="expression" dxfId="4880" priority="260">
      <formula>$H$64 = 0</formula>
    </cfRule>
    <cfRule type="expression" dxfId="4879" priority="261">
      <formula>$H$64 &lt; 0</formula>
    </cfRule>
  </conditionalFormatting>
  <conditionalFormatting sqref="J42:L43 K64:L64">
    <cfRule type="expression" dxfId="4878" priority="256">
      <formula>$K$64 &gt; 0</formula>
    </cfRule>
    <cfRule type="expression" dxfId="4877" priority="257">
      <formula>$K$64 = 0</formula>
    </cfRule>
    <cfRule type="expression" dxfId="4876" priority="258">
      <formula>$K$64 &lt; 0</formula>
    </cfRule>
  </conditionalFormatting>
  <conditionalFormatting sqref="M42:O43 N64:O64">
    <cfRule type="expression" dxfId="4875" priority="253">
      <formula>$N$64 &gt; 0</formula>
    </cfRule>
    <cfRule type="expression" dxfId="4874" priority="254">
      <formula>$N$64 = 0</formula>
    </cfRule>
    <cfRule type="expression" dxfId="4873" priority="255">
      <formula>$N$64 &lt; 0</formula>
    </cfRule>
  </conditionalFormatting>
  <conditionalFormatting sqref="A71:C90 M71:O90">
    <cfRule type="expression" dxfId="4872" priority="109">
      <formula>AND($N71 &gt; 0, ISNUMBER($N71))</formula>
    </cfRule>
    <cfRule type="expression" dxfId="4871" priority="110">
      <formula>AND($N71 = 0 * ISNUMBER($N71))</formula>
    </cfRule>
    <cfRule type="expression" dxfId="4870" priority="111">
      <formula>AND($N71 &lt; 0, ISNUMBER($N71))</formula>
    </cfRule>
  </conditionalFormatting>
  <conditionalFormatting sqref="A71:F90">
    <cfRule type="expression" dxfId="4869" priority="118">
      <formula>AND($E71 &gt; 0, ISNUMBER($E71))</formula>
    </cfRule>
    <cfRule type="expression" dxfId="4868" priority="119">
      <formula>AND($E71 = 0 * ISNUMBER($E71))</formula>
    </cfRule>
    <cfRule type="expression" dxfId="4867" priority="120">
      <formula>AND($E71 &lt; 0, ISNUMBER($E71))</formula>
    </cfRule>
  </conditionalFormatting>
  <conditionalFormatting sqref="A71:C90 G71:I90">
    <cfRule type="expression" dxfId="4866" priority="115">
      <formula>AND($H71 &gt; 0, ISNUMBER($H71))</formula>
    </cfRule>
    <cfRule type="expression" dxfId="4865" priority="116">
      <formula>AND($H71 = 0 * ISNUMBER($H71))</formula>
    </cfRule>
    <cfRule type="expression" dxfId="4864" priority="117">
      <formula>AND($H71 &lt; 0, ISNUMBER($H71))</formula>
    </cfRule>
  </conditionalFormatting>
  <conditionalFormatting sqref="A71:C90 J71:L90">
    <cfRule type="expression" dxfId="4863" priority="112">
      <formula>AND($K71 &gt; 0, ISNUMBER($K71))</formula>
    </cfRule>
    <cfRule type="expression" dxfId="4862" priority="113">
      <formula>AND($K71 = 0 * ISNUMBER($K71))</formula>
    </cfRule>
    <cfRule type="expression" dxfId="4861" priority="114">
      <formula>AND($K71 &lt; 0, ISNUMBER($K71))</formula>
    </cfRule>
  </conditionalFormatting>
  <conditionalFormatting sqref="D69:F70 E91:F91">
    <cfRule type="expression" dxfId="4860" priority="106">
      <formula>$E$91 &gt; 0</formula>
    </cfRule>
    <cfRule type="expression" dxfId="4859" priority="107">
      <formula>$E$91 = 0</formula>
    </cfRule>
    <cfRule type="expression" dxfId="4858" priority="108">
      <formula>$E$91 &lt; 0</formula>
    </cfRule>
  </conditionalFormatting>
  <conditionalFormatting sqref="G69:I70 H91:I91">
    <cfRule type="expression" dxfId="4857" priority="103">
      <formula>$H$91 &gt; 0</formula>
    </cfRule>
    <cfRule type="expression" dxfId="4856" priority="104">
      <formula>$H$91 = 0</formula>
    </cfRule>
    <cfRule type="expression" dxfId="4855" priority="105">
      <formula>$H$91 &lt; 0</formula>
    </cfRule>
  </conditionalFormatting>
  <conditionalFormatting sqref="J69:L70 K91:L91">
    <cfRule type="expression" dxfId="4854" priority="100">
      <formula>$K$91 &gt; 0</formula>
    </cfRule>
    <cfRule type="expression" dxfId="4853" priority="101">
      <formula>$K$91 = 0</formula>
    </cfRule>
    <cfRule type="expression" dxfId="4852" priority="102">
      <formula>$K$91 &lt; 0</formula>
    </cfRule>
  </conditionalFormatting>
  <conditionalFormatting sqref="M69:O70 N91:O91">
    <cfRule type="expression" dxfId="4851" priority="97">
      <formula>$N$91 &gt; 0</formula>
    </cfRule>
    <cfRule type="expression" dxfId="4850" priority="98">
      <formula>$N$91 = 0</formula>
    </cfRule>
    <cfRule type="expression" dxfId="4849" priority="99">
      <formula>$N$91 &lt; 0</formula>
    </cfRule>
  </conditionalFormatting>
  <conditionalFormatting sqref="A98:C117 M98:O117">
    <cfRule type="expression" dxfId="4848" priority="85">
      <formula>AND($N98 &gt; 0, ISNUMBER($N98))</formula>
    </cfRule>
    <cfRule type="expression" dxfId="4847" priority="86">
      <formula>AND($N98 = 0 * ISNUMBER($N98))</formula>
    </cfRule>
    <cfRule type="expression" dxfId="4846" priority="87">
      <formula>AND($N98 &lt; 0, ISNUMBER($N98))</formula>
    </cfRule>
  </conditionalFormatting>
  <conditionalFormatting sqref="A98:F117">
    <cfRule type="expression" dxfId="4845" priority="94">
      <formula>AND($E98 &gt; 0, ISNUMBER($E98))</formula>
    </cfRule>
    <cfRule type="expression" dxfId="4844" priority="95">
      <formula>AND($E98 = 0 * ISNUMBER($E98))</formula>
    </cfRule>
    <cfRule type="expression" dxfId="4843" priority="96">
      <formula>AND($E98 &lt; 0, ISNUMBER($E98))</formula>
    </cfRule>
  </conditionalFormatting>
  <conditionalFormatting sqref="A98:C117 G98:I117">
    <cfRule type="expression" dxfId="4842" priority="91">
      <formula>AND($H98 &gt; 0, ISNUMBER($H98))</formula>
    </cfRule>
    <cfRule type="expression" dxfId="4841" priority="92">
      <formula>AND($H98 = 0 * ISNUMBER($H98))</formula>
    </cfRule>
    <cfRule type="expression" dxfId="4840" priority="93">
      <formula>AND($H98 &lt; 0, ISNUMBER($H98))</formula>
    </cfRule>
  </conditionalFormatting>
  <conditionalFormatting sqref="A98:C117 J98:L117">
    <cfRule type="expression" dxfId="4839" priority="88">
      <formula>AND($K98 &gt; 0, ISNUMBER($K98))</formula>
    </cfRule>
    <cfRule type="expression" dxfId="4838" priority="89">
      <formula>AND($K98 = 0 * ISNUMBER($K98))</formula>
    </cfRule>
    <cfRule type="expression" dxfId="4837" priority="90">
      <formula>AND($K98 &lt; 0, ISNUMBER($K98))</formula>
    </cfRule>
  </conditionalFormatting>
  <conditionalFormatting sqref="D96:F97 E118:F118">
    <cfRule type="expression" dxfId="4836" priority="82">
      <formula>$E$118 &gt; 0</formula>
    </cfRule>
    <cfRule type="expression" dxfId="4835" priority="83">
      <formula>$E$118 = 0</formula>
    </cfRule>
    <cfRule type="expression" dxfId="4834" priority="84">
      <formula>$E$118 &lt; 0</formula>
    </cfRule>
  </conditionalFormatting>
  <conditionalFormatting sqref="G96:I97 H118:I118">
    <cfRule type="expression" dxfId="4833" priority="79">
      <formula>$H$118 &gt; 0</formula>
    </cfRule>
    <cfRule type="expression" dxfId="4832" priority="80">
      <formula>$H$118 = 0</formula>
    </cfRule>
    <cfRule type="expression" dxfId="4831" priority="81">
      <formula>$H$118 &lt; 0</formula>
    </cfRule>
  </conditionalFormatting>
  <conditionalFormatting sqref="J96:L97 K118:L118">
    <cfRule type="expression" dxfId="4830" priority="76">
      <formula>$K$118 &gt; 0</formula>
    </cfRule>
    <cfRule type="expression" dxfId="4829" priority="77">
      <formula>$K$118 = 0</formula>
    </cfRule>
    <cfRule type="expression" dxfId="4828" priority="78">
      <formula>$K$118 &lt; 0</formula>
    </cfRule>
  </conditionalFormatting>
  <conditionalFormatting sqref="M96:O97 N118:O118">
    <cfRule type="expression" dxfId="4827" priority="73">
      <formula>$N$118 &gt; 0</formula>
    </cfRule>
    <cfRule type="expression" dxfId="4826" priority="74">
      <formula>$N$118 = 0</formula>
    </cfRule>
    <cfRule type="expression" dxfId="4825" priority="75">
      <formula>$N$118 &lt; 0</formula>
    </cfRule>
  </conditionalFormatting>
  <conditionalFormatting sqref="A125:C144 M125:O144">
    <cfRule type="expression" dxfId="4824" priority="61">
      <formula>AND($N125 &gt; 0, ISNUMBER($N125))</formula>
    </cfRule>
    <cfRule type="expression" dxfId="4823" priority="62">
      <formula>AND($N125 = 0 * ISNUMBER($N125))</formula>
    </cfRule>
    <cfRule type="expression" dxfId="4822" priority="63">
      <formula>AND($N125 &lt; 0, ISNUMBER($N125))</formula>
    </cfRule>
  </conditionalFormatting>
  <conditionalFormatting sqref="A125:F144">
    <cfRule type="expression" dxfId="4821" priority="70">
      <formula>AND($E125 &gt; 0, ISNUMBER($E125))</formula>
    </cfRule>
    <cfRule type="expression" dxfId="4820" priority="71">
      <formula>AND($E125 = 0 * ISNUMBER($E125))</formula>
    </cfRule>
    <cfRule type="expression" dxfId="4819" priority="72">
      <formula>AND($E125 &lt; 0, ISNUMBER($E125))</formula>
    </cfRule>
  </conditionalFormatting>
  <conditionalFormatting sqref="A125:C144 G125:I144">
    <cfRule type="expression" dxfId="4818" priority="67">
      <formula>AND($H125 &gt; 0, ISNUMBER($H125))</formula>
    </cfRule>
    <cfRule type="expression" dxfId="4817" priority="68">
      <formula>AND($H125 = 0 * ISNUMBER($H125))</formula>
    </cfRule>
    <cfRule type="expression" dxfId="4816" priority="69">
      <formula>AND($H125 &lt; 0, ISNUMBER($H125))</formula>
    </cfRule>
  </conditionalFormatting>
  <conditionalFormatting sqref="A125:C144 J125:L144">
    <cfRule type="expression" dxfId="4815" priority="64">
      <formula>AND($K125 &gt; 0, ISNUMBER($K125))</formula>
    </cfRule>
    <cfRule type="expression" dxfId="4814" priority="65">
      <formula>AND($K125 = 0 * ISNUMBER($K125))</formula>
    </cfRule>
    <cfRule type="expression" dxfId="4813" priority="66">
      <formula>AND($K125 &lt; 0, ISNUMBER($K125))</formula>
    </cfRule>
  </conditionalFormatting>
  <conditionalFormatting sqref="D123:F124 E145:F145">
    <cfRule type="expression" dxfId="4812" priority="58">
      <formula>$E$145 &gt; 0</formula>
    </cfRule>
    <cfRule type="expression" dxfId="4811" priority="59">
      <formula>$E$145 = 0</formula>
    </cfRule>
    <cfRule type="expression" dxfId="4810" priority="60">
      <formula>$E$145 &lt; 0</formula>
    </cfRule>
  </conditionalFormatting>
  <conditionalFormatting sqref="G123:I124 H145:I145">
    <cfRule type="expression" dxfId="4809" priority="55">
      <formula>$H$145 &gt; 0</formula>
    </cfRule>
    <cfRule type="expression" dxfId="4808" priority="56">
      <formula>$H$145 = 0</formula>
    </cfRule>
    <cfRule type="expression" dxfId="4807" priority="57">
      <formula>$H$145 &lt; 0</formula>
    </cfRule>
  </conditionalFormatting>
  <conditionalFormatting sqref="J123:L124 K145:L145">
    <cfRule type="expression" dxfId="4806" priority="52">
      <formula>$K$145 &gt; 0</formula>
    </cfRule>
    <cfRule type="expression" dxfId="4805" priority="53">
      <formula>$K$145 = 0</formula>
    </cfRule>
    <cfRule type="expression" dxfId="4804" priority="54">
      <formula>$K$145 &lt; 0</formula>
    </cfRule>
  </conditionalFormatting>
  <conditionalFormatting sqref="M123:O124 N145:O145">
    <cfRule type="expression" dxfId="4803" priority="49">
      <formula>$N$145 &gt; 0</formula>
    </cfRule>
    <cfRule type="expression" dxfId="4802" priority="50">
      <formula>$N$145 = 0</formula>
    </cfRule>
    <cfRule type="expression" dxfId="4801" priority="51">
      <formula>$N$145 &lt; 0</formula>
    </cfRule>
  </conditionalFormatting>
  <conditionalFormatting sqref="A152:C171 M152:O171">
    <cfRule type="expression" dxfId="4800" priority="37">
      <formula>AND($N152 &gt; 0, ISNUMBER($N152))</formula>
    </cfRule>
    <cfRule type="expression" dxfId="4799" priority="38">
      <formula>AND($N152 = 0 * ISNUMBER($N152))</formula>
    </cfRule>
    <cfRule type="expression" dxfId="4798" priority="39">
      <formula>AND($N152 &lt; 0, ISNUMBER($N152))</formula>
    </cfRule>
  </conditionalFormatting>
  <conditionalFormatting sqref="A152:F171">
    <cfRule type="expression" dxfId="4797" priority="46">
      <formula>AND($E152 &gt; 0, ISNUMBER($E152))</formula>
    </cfRule>
    <cfRule type="expression" dxfId="4796" priority="47">
      <formula>AND($E152 = 0 * ISNUMBER($E152))</formula>
    </cfRule>
    <cfRule type="expression" dxfId="4795" priority="48">
      <formula>AND($E152 &lt; 0, ISNUMBER($E152))</formula>
    </cfRule>
  </conditionalFormatting>
  <conditionalFormatting sqref="A152:C171 G152:I171">
    <cfRule type="expression" dxfId="4794" priority="43">
      <formula>AND($H152 &gt; 0, ISNUMBER($H152))</formula>
    </cfRule>
    <cfRule type="expression" dxfId="4793" priority="44">
      <formula>AND($H152 = 0 * ISNUMBER($H152))</formula>
    </cfRule>
    <cfRule type="expression" dxfId="4792" priority="45">
      <formula>AND($H152 &lt; 0, ISNUMBER($H152))</formula>
    </cfRule>
  </conditionalFormatting>
  <conditionalFormatting sqref="A152:C171 J152:L171">
    <cfRule type="expression" dxfId="4791" priority="40">
      <formula>AND($K152 &gt; 0, ISNUMBER($K152))</formula>
    </cfRule>
    <cfRule type="expression" dxfId="4790" priority="41">
      <formula>AND($K152 = 0 * ISNUMBER($K152))</formula>
    </cfRule>
    <cfRule type="expression" dxfId="4789" priority="42">
      <formula>AND($K152 &lt; 0, ISNUMBER($K152))</formula>
    </cfRule>
  </conditionalFormatting>
  <conditionalFormatting sqref="D150:F151 E172:F172">
    <cfRule type="expression" dxfId="4788" priority="34">
      <formula>$E$172 &gt; 0</formula>
    </cfRule>
    <cfRule type="expression" dxfId="4787" priority="35">
      <formula>$E$172 = 0</formula>
    </cfRule>
    <cfRule type="expression" dxfId="4786" priority="36">
      <formula>$E$172 &lt; 0</formula>
    </cfRule>
  </conditionalFormatting>
  <conditionalFormatting sqref="G150:I151 H172:I172">
    <cfRule type="expression" dxfId="4785" priority="31">
      <formula>$H$172 &gt; 0</formula>
    </cfRule>
    <cfRule type="expression" dxfId="4784" priority="32">
      <formula>$H$172 = 0</formula>
    </cfRule>
    <cfRule type="expression" dxfId="4783" priority="33">
      <formula>$H$172 &lt; 0</formula>
    </cfRule>
  </conditionalFormatting>
  <conditionalFormatting sqref="J150:L151 K172:L172">
    <cfRule type="expression" dxfId="4782" priority="28">
      <formula>$K$172 &gt; 0</formula>
    </cfRule>
    <cfRule type="expression" dxfId="4781" priority="29">
      <formula>$K$172 = 0</formula>
    </cfRule>
    <cfRule type="expression" dxfId="4780" priority="30">
      <formula>$K$172 &lt; 0</formula>
    </cfRule>
  </conditionalFormatting>
  <conditionalFormatting sqref="M150:O151 N172:O172">
    <cfRule type="expression" dxfId="4779" priority="25">
      <formula>$N$172 &gt; 0</formula>
    </cfRule>
    <cfRule type="expression" dxfId="4778" priority="26">
      <formula>$N$172 = 0</formula>
    </cfRule>
    <cfRule type="expression" dxfId="4777" priority="27">
      <formula>$N$172 &lt; 0</formula>
    </cfRule>
  </conditionalFormatting>
  <conditionalFormatting sqref="A179:C198 M179:O198">
    <cfRule type="expression" dxfId="4776" priority="13">
      <formula>AND($N179 &gt; 0, ISNUMBER($N179))</formula>
    </cfRule>
    <cfRule type="expression" dxfId="4775" priority="14">
      <formula>AND($N179 = 0 * ISNUMBER($N179))</formula>
    </cfRule>
    <cfRule type="expression" dxfId="4774" priority="15">
      <formula>AND($N179 &lt; 0, ISNUMBER($N179))</formula>
    </cfRule>
  </conditionalFormatting>
  <conditionalFormatting sqref="A179:F198">
    <cfRule type="expression" dxfId="4773" priority="22">
      <formula>AND($E179 &gt; 0, ISNUMBER($E179))</formula>
    </cfRule>
    <cfRule type="expression" dxfId="4772" priority="23">
      <formula>AND($E179 = 0 * ISNUMBER($E179))</formula>
    </cfRule>
    <cfRule type="expression" dxfId="4771" priority="24">
      <formula>AND($E179 &lt; 0, ISNUMBER($E179))</formula>
    </cfRule>
  </conditionalFormatting>
  <conditionalFormatting sqref="A179:C198 G179:I198">
    <cfRule type="expression" dxfId="4770" priority="19">
      <formula>AND($H179 &gt; 0, ISNUMBER($H179))</formula>
    </cfRule>
    <cfRule type="expression" dxfId="4769" priority="20">
      <formula>AND($H179 = 0 * ISNUMBER($H179))</formula>
    </cfRule>
    <cfRule type="expression" dxfId="4768" priority="21">
      <formula>AND($H179 &lt; 0, ISNUMBER($H179))</formula>
    </cfRule>
  </conditionalFormatting>
  <conditionalFormatting sqref="A179:C198 J179:L198">
    <cfRule type="expression" dxfId="4767" priority="16">
      <formula>AND($K179 &gt; 0, ISNUMBER($K179))</formula>
    </cfRule>
    <cfRule type="expression" dxfId="4766" priority="17">
      <formula>AND($K179 = 0 * ISNUMBER($K179))</formula>
    </cfRule>
    <cfRule type="expression" dxfId="4765" priority="18">
      <formula>AND($K179 &lt; 0, ISNUMBER($K179))</formula>
    </cfRule>
  </conditionalFormatting>
  <conditionalFormatting sqref="D177:F178 E199:F199">
    <cfRule type="expression" dxfId="4764" priority="10">
      <formula>$E$199 &gt; 0</formula>
    </cfRule>
    <cfRule type="expression" dxfId="4763" priority="11">
      <formula>$E$199 = 0</formula>
    </cfRule>
    <cfRule type="expression" dxfId="4762" priority="12">
      <formula>$E$199 &lt; 0</formula>
    </cfRule>
  </conditionalFormatting>
  <conditionalFormatting sqref="G177:I178 H199:I199">
    <cfRule type="expression" dxfId="4761" priority="7">
      <formula>$H$199 &gt; 0</formula>
    </cfRule>
    <cfRule type="expression" dxfId="4760" priority="8">
      <formula>$H$199 = 0</formula>
    </cfRule>
    <cfRule type="expression" dxfId="4759" priority="9">
      <formula>$H$199 &lt; 0</formula>
    </cfRule>
  </conditionalFormatting>
  <conditionalFormatting sqref="J177:L178 K199:L199">
    <cfRule type="expression" dxfId="4758" priority="4">
      <formula>$K$199 &gt; 0</formula>
    </cfRule>
    <cfRule type="expression" dxfId="4757" priority="5">
      <formula>$K$199 = 0</formula>
    </cfRule>
    <cfRule type="expression" dxfId="4756" priority="6">
      <formula>$K$199 &lt; 0</formula>
    </cfRule>
  </conditionalFormatting>
  <conditionalFormatting sqref="M177:O178 N199:O199">
    <cfRule type="expression" dxfId="4755" priority="1">
      <formula>$N$199 &gt; 0</formula>
    </cfRule>
    <cfRule type="expression" dxfId="4754" priority="2">
      <formula>$N$199 = 0</formula>
    </cfRule>
    <cfRule type="expression" dxfId="47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183</v>
      </c>
      <c r="B2" s="11" t="s">
        <v>184</v>
      </c>
      <c r="C2" s="205">
        <v>1585</v>
      </c>
      <c r="D2" s="34">
        <v>0.40888888890000002</v>
      </c>
      <c r="E2" s="93">
        <v>668133397.83631158</v>
      </c>
      <c r="F2" s="35"/>
      <c r="G2" s="54"/>
      <c r="H2" s="35"/>
      <c r="I2" s="35"/>
    </row>
    <row r="3" spans="1:18" ht="17.25" thickBot="1">
      <c r="A3" s="40" t="s">
        <v>145</v>
      </c>
      <c r="B3" s="11" t="s">
        <v>146</v>
      </c>
      <c r="C3" s="205">
        <v>4710</v>
      </c>
      <c r="D3" s="34">
        <v>6.5610859699999996E-2</v>
      </c>
      <c r="E3" s="93">
        <v>11958659.197057741</v>
      </c>
      <c r="F3" s="35"/>
      <c r="G3" s="320" t="s">
        <v>260</v>
      </c>
      <c r="H3" s="332" t="s">
        <v>343</v>
      </c>
      <c r="I3" s="332"/>
      <c r="K3" s="259" t="s">
        <v>34</v>
      </c>
      <c r="L3" s="260"/>
      <c r="M3" s="260"/>
      <c r="N3" s="261"/>
      <c r="O3" s="259" t="s">
        <v>262</v>
      </c>
      <c r="P3" s="260"/>
      <c r="Q3" s="260"/>
      <c r="R3" s="261"/>
    </row>
    <row r="4" spans="1:18" ht="17.25" thickBot="1">
      <c r="A4" s="40" t="s">
        <v>245</v>
      </c>
      <c r="B4" s="11" t="s">
        <v>246</v>
      </c>
      <c r="C4" s="205">
        <v>10010</v>
      </c>
      <c r="D4" s="34">
        <v>4.4885177499999998E-2</v>
      </c>
      <c r="E4" s="93">
        <v>32407132.64259202</v>
      </c>
      <c r="F4" s="35"/>
      <c r="G4" s="321"/>
      <c r="H4" s="333"/>
      <c r="I4" s="333"/>
      <c r="K4" s="324" t="s">
        <v>55</v>
      </c>
      <c r="L4" s="336">
        <f ca="1">NOW()</f>
        <v>44433.009071990738</v>
      </c>
      <c r="M4" s="337"/>
      <c r="N4" s="338"/>
      <c r="O4" s="327" t="s">
        <v>55</v>
      </c>
      <c r="P4" s="336">
        <f ca="1">NOW()</f>
        <v>44433.009071990738</v>
      </c>
      <c r="Q4" s="337"/>
      <c r="R4" s="338"/>
    </row>
    <row r="5" spans="1:18" ht="17.25" thickBot="1">
      <c r="A5" s="40" t="s">
        <v>195</v>
      </c>
      <c r="B5" s="11" t="s">
        <v>196</v>
      </c>
      <c r="C5" s="205">
        <v>5025</v>
      </c>
      <c r="D5" s="34">
        <v>3.8223140500000002E-2</v>
      </c>
      <c r="E5" s="93">
        <v>59376731.347448409</v>
      </c>
      <c r="F5" s="35"/>
      <c r="K5" s="321"/>
      <c r="L5" s="36" t="s">
        <v>58</v>
      </c>
      <c r="M5" s="73" t="s">
        <v>59</v>
      </c>
      <c r="N5" s="69" t="s">
        <v>264</v>
      </c>
      <c r="O5" s="32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177</v>
      </c>
      <c r="B6" s="11" t="s">
        <v>178</v>
      </c>
      <c r="C6" s="205">
        <v>18.7</v>
      </c>
      <c r="D6" s="34">
        <v>3.3149171300000002E-2</v>
      </c>
      <c r="E6" s="93">
        <v>5887125587.3876629</v>
      </c>
      <c r="F6" s="35"/>
      <c r="G6" s="259" t="s">
        <v>52</v>
      </c>
      <c r="H6" s="260"/>
      <c r="I6" s="26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온톨로지가스</v>
      </c>
      <c r="P6" s="38">
        <f t="shared" ref="P6:P25" si="2">_xlfn.IFNA(VLOOKUP(O6, $B$2:$D$200, 2, FALSE), "")</f>
        <v>1585</v>
      </c>
      <c r="Q6" s="76">
        <f t="shared" ref="Q6:Q25" si="3">_xlfn.IFNA(VLOOKUP(O6, $B$2:$D$200, 3, FALSE), "")</f>
        <v>0.40888888890000002</v>
      </c>
      <c r="R6" s="85">
        <f>_xlfn.IFNA(VLOOKUP(O6, $B$2:$E$200, 4, FALSE), "")</f>
        <v>668133397.83631158</v>
      </c>
    </row>
    <row r="7" spans="1:18">
      <c r="A7" s="40" t="s">
        <v>209</v>
      </c>
      <c r="B7" s="11" t="s">
        <v>210</v>
      </c>
      <c r="C7" s="205">
        <v>14</v>
      </c>
      <c r="D7" s="34">
        <v>2.9411764699999999E-2</v>
      </c>
      <c r="E7" s="93">
        <v>2619919879.6749287</v>
      </c>
      <c r="F7" s="35"/>
      <c r="G7" s="268" t="s">
        <v>36</v>
      </c>
      <c r="H7" s="269"/>
      <c r="I7" s="27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스와이프</v>
      </c>
      <c r="P7" s="39">
        <f t="shared" si="2"/>
        <v>4710</v>
      </c>
      <c r="Q7" s="77">
        <f t="shared" si="3"/>
        <v>6.5610859699999996E-2</v>
      </c>
      <c r="R7" s="86">
        <f t="shared" ref="R7:R25" si="5">_xlfn.IFNA(VLOOKUP(O7, $B$2:$E$200, 4, FALSE), "")</f>
        <v>11958659.197057741</v>
      </c>
    </row>
    <row r="8" spans="1:18" ht="17.25" thickBot="1">
      <c r="A8" s="40" t="s">
        <v>147</v>
      </c>
      <c r="B8" s="11" t="s">
        <v>148</v>
      </c>
      <c r="C8" s="205">
        <v>24.7</v>
      </c>
      <c r="D8" s="34">
        <v>2.0661156999999999E-2</v>
      </c>
      <c r="E8" s="93">
        <v>2644517477.4693346</v>
      </c>
      <c r="F8" s="35"/>
      <c r="G8" s="274"/>
      <c r="H8" s="275"/>
      <c r="I8" s="27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스팀달러</v>
      </c>
      <c r="P8" s="39">
        <f t="shared" si="2"/>
        <v>10010</v>
      </c>
      <c r="Q8" s="77">
        <f t="shared" si="3"/>
        <v>4.4885177499999998E-2</v>
      </c>
      <c r="R8" s="86">
        <f t="shared" si="5"/>
        <v>32407132.64259202</v>
      </c>
    </row>
    <row r="9" spans="1:18" ht="17.25" thickBot="1">
      <c r="A9" s="40" t="s">
        <v>201</v>
      </c>
      <c r="B9" s="11" t="s">
        <v>202</v>
      </c>
      <c r="C9" s="205">
        <v>95.9</v>
      </c>
      <c r="D9" s="34">
        <v>1.6967126200000002E-2</v>
      </c>
      <c r="E9" s="93">
        <v>1580275384.9041083</v>
      </c>
      <c r="F9" s="35"/>
      <c r="G9" s="9" t="s">
        <v>38</v>
      </c>
      <c r="H9" s="260" t="s">
        <v>37</v>
      </c>
      <c r="I9" s="26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던프로토콜</v>
      </c>
      <c r="P9" s="39">
        <f t="shared" si="2"/>
        <v>5025</v>
      </c>
      <c r="Q9" s="77">
        <f t="shared" si="3"/>
        <v>3.8223140500000002E-2</v>
      </c>
      <c r="R9" s="86">
        <f t="shared" si="5"/>
        <v>59376731.347448409</v>
      </c>
    </row>
    <row r="10" spans="1:18">
      <c r="A10" s="40" t="s">
        <v>251</v>
      </c>
      <c r="B10" s="11" t="s">
        <v>252</v>
      </c>
      <c r="C10" s="205">
        <v>1115</v>
      </c>
      <c r="D10" s="34">
        <v>1.36363636E-2</v>
      </c>
      <c r="E10" s="93">
        <v>78038925.316631645</v>
      </c>
      <c r="F10" s="35"/>
      <c r="G10" s="334">
        <f>_xlfn.IFNA(VLOOKUP(G7, $B$2:$D$200, 3, FALSE), "-")</f>
        <v>-1.45765006E-2</v>
      </c>
      <c r="H10" s="328">
        <f>_xlfn.IFNA(VLOOKUP(G7, $B$2:$D$200, 2, FALSE), "-")</f>
        <v>56787000</v>
      </c>
      <c r="I10" s="32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에브리피디아</v>
      </c>
      <c r="P10" s="39">
        <f t="shared" si="2"/>
        <v>18.7</v>
      </c>
      <c r="Q10" s="77">
        <f t="shared" si="3"/>
        <v>3.3149171300000002E-2</v>
      </c>
      <c r="R10" s="90">
        <f t="shared" si="5"/>
        <v>5887125587.3876629</v>
      </c>
    </row>
    <row r="11" spans="1:18" ht="17.25" thickBot="1">
      <c r="A11" s="40" t="s">
        <v>53</v>
      </c>
      <c r="B11" s="11" t="s">
        <v>54</v>
      </c>
      <c r="C11" s="205">
        <v>309</v>
      </c>
      <c r="D11" s="34">
        <v>1.3114754100000001E-2</v>
      </c>
      <c r="E11" s="93">
        <v>145554518.38516209</v>
      </c>
      <c r="F11" s="35"/>
      <c r="G11" s="335"/>
      <c r="H11" s="330"/>
      <c r="I11" s="33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아하토큰</v>
      </c>
      <c r="P11" s="45">
        <f t="shared" si="2"/>
        <v>14</v>
      </c>
      <c r="Q11" s="80">
        <f t="shared" si="3"/>
        <v>2.9411764699999999E-2</v>
      </c>
      <c r="R11" s="99">
        <f t="shared" si="5"/>
        <v>2619919879.6749287</v>
      </c>
    </row>
    <row r="12" spans="1:18" ht="17.25" thickBot="1">
      <c r="A12" s="40" t="s">
        <v>235</v>
      </c>
      <c r="B12" s="11" t="s">
        <v>236</v>
      </c>
      <c r="C12" s="205">
        <v>698</v>
      </c>
      <c r="D12" s="34">
        <v>1.3062409299999999E-2</v>
      </c>
      <c r="E12" s="93">
        <v>90938230.439876407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시아코인</v>
      </c>
      <c r="P12" s="39">
        <f t="shared" si="2"/>
        <v>24.7</v>
      </c>
      <c r="Q12" s="77">
        <f t="shared" si="3"/>
        <v>2.0661156999999999E-2</v>
      </c>
      <c r="R12" s="86">
        <f t="shared" si="5"/>
        <v>2644517477.4693346</v>
      </c>
    </row>
    <row r="13" spans="1:18" ht="17.25" thickBot="1">
      <c r="A13" s="40" t="s">
        <v>193</v>
      </c>
      <c r="B13" s="11" t="s">
        <v>194</v>
      </c>
      <c r="C13" s="205">
        <v>157</v>
      </c>
      <c r="D13" s="34">
        <v>1.2903225799999999E-2</v>
      </c>
      <c r="E13" s="93">
        <v>945331067.28034377</v>
      </c>
      <c r="F13" s="35"/>
      <c r="G13" s="259" t="s">
        <v>70</v>
      </c>
      <c r="H13" s="260"/>
      <c r="I13" s="26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메디블록</v>
      </c>
      <c r="P13" s="39">
        <f t="shared" si="2"/>
        <v>95.9</v>
      </c>
      <c r="Q13" s="77">
        <f t="shared" si="3"/>
        <v>1.6967126200000002E-2</v>
      </c>
      <c r="R13" s="86">
        <f t="shared" si="5"/>
        <v>1580275384.9041083</v>
      </c>
    </row>
    <row r="14" spans="1:18">
      <c r="A14" s="40" t="s">
        <v>243</v>
      </c>
      <c r="B14" s="11" t="s">
        <v>244</v>
      </c>
      <c r="C14" s="205">
        <v>1635</v>
      </c>
      <c r="D14" s="34">
        <v>1.23839009E-2</v>
      </c>
      <c r="E14" s="93">
        <v>17160970.733984809</v>
      </c>
      <c r="F14" s="35"/>
      <c r="G14" s="268" t="s">
        <v>36</v>
      </c>
      <c r="H14" s="269"/>
      <c r="I14" s="27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그로스톨코인</v>
      </c>
      <c r="P14" s="39">
        <f t="shared" si="2"/>
        <v>1115</v>
      </c>
      <c r="Q14" s="77">
        <f t="shared" si="3"/>
        <v>1.36363636E-2</v>
      </c>
      <c r="R14" s="86">
        <f t="shared" si="5"/>
        <v>78038925.316631645</v>
      </c>
    </row>
    <row r="15" spans="1:18" ht="17.25" thickBot="1">
      <c r="A15" s="40" t="s">
        <v>175</v>
      </c>
      <c r="B15" s="11" t="s">
        <v>176</v>
      </c>
      <c r="C15" s="205">
        <v>1770</v>
      </c>
      <c r="D15" s="34">
        <v>2.8328612E-3</v>
      </c>
      <c r="E15" s="93">
        <v>5407155.4110618997</v>
      </c>
      <c r="F15" s="35"/>
      <c r="G15" s="274"/>
      <c r="H15" s="275"/>
      <c r="I15" s="27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헤데라해시그래프</v>
      </c>
      <c r="P15" s="37">
        <f t="shared" si="2"/>
        <v>309</v>
      </c>
      <c r="Q15" s="79">
        <f t="shared" si="3"/>
        <v>1.3114754100000001E-2</v>
      </c>
      <c r="R15" s="87">
        <f t="shared" si="5"/>
        <v>145554518.38516209</v>
      </c>
    </row>
    <row r="16" spans="1:18" ht="17.25" thickBot="1">
      <c r="A16" s="40" t="s">
        <v>239</v>
      </c>
      <c r="B16" s="11" t="s">
        <v>240</v>
      </c>
      <c r="C16" s="205">
        <v>76.400000000000006</v>
      </c>
      <c r="D16" s="34">
        <v>2.6246719000000002E-3</v>
      </c>
      <c r="E16" s="93">
        <v>538034667.52079093</v>
      </c>
      <c r="F16" s="35"/>
      <c r="G16" s="9" t="s">
        <v>38</v>
      </c>
      <c r="H16" s="260" t="s">
        <v>37</v>
      </c>
      <c r="I16" s="26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스팀</v>
      </c>
      <c r="P16" s="38">
        <f t="shared" si="2"/>
        <v>698</v>
      </c>
      <c r="Q16" s="76">
        <f t="shared" si="3"/>
        <v>1.3062409299999999E-2</v>
      </c>
      <c r="R16" s="85">
        <f t="shared" si="5"/>
        <v>90938230.439876407</v>
      </c>
    </row>
    <row r="17" spans="1:18">
      <c r="A17" s="40" t="s">
        <v>225</v>
      </c>
      <c r="B17" s="11" t="s">
        <v>226</v>
      </c>
      <c r="C17" s="205">
        <v>2230</v>
      </c>
      <c r="D17" s="34">
        <v>2.2471909999999999E-3</v>
      </c>
      <c r="E17" s="93">
        <v>23383869.20032388</v>
      </c>
      <c r="F17" s="35"/>
      <c r="G17" s="334">
        <f>_xlfn.IFNA(VLOOKUP(G14, $B$2:$D$200, 3, FALSE), "-")</f>
        <v>-1.45765006E-2</v>
      </c>
      <c r="H17" s="328">
        <f>_xlfn.IFNA(VLOOKUP(G14, $B$2:$D$200, 2, FALSE), "-")</f>
        <v>56787000</v>
      </c>
      <c r="I17" s="32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157</v>
      </c>
      <c r="Q17" s="77">
        <f t="shared" si="3"/>
        <v>1.2903225799999999E-2</v>
      </c>
      <c r="R17" s="86">
        <f t="shared" si="5"/>
        <v>945331067.28034377</v>
      </c>
    </row>
    <row r="18" spans="1:18" ht="17.25" thickBot="1">
      <c r="A18" s="40" t="s">
        <v>219</v>
      </c>
      <c r="B18" s="11" t="s">
        <v>220</v>
      </c>
      <c r="C18" s="205">
        <v>235</v>
      </c>
      <c r="D18" s="34">
        <v>0</v>
      </c>
      <c r="E18" s="93">
        <v>545734991.57706726</v>
      </c>
      <c r="F18" s="35"/>
      <c r="G18" s="335"/>
      <c r="H18" s="330"/>
      <c r="I18" s="33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아크</v>
      </c>
      <c r="P18" s="39">
        <f t="shared" si="2"/>
        <v>1635</v>
      </c>
      <c r="Q18" s="77">
        <f t="shared" si="3"/>
        <v>1.23839009E-2</v>
      </c>
      <c r="R18" s="86">
        <f t="shared" si="5"/>
        <v>17160970.733984809</v>
      </c>
    </row>
    <row r="19" spans="1:18" ht="17.25" thickBot="1">
      <c r="A19" s="40" t="s">
        <v>141</v>
      </c>
      <c r="B19" s="11" t="s">
        <v>142</v>
      </c>
      <c r="C19" s="205">
        <v>12380</v>
      </c>
      <c r="D19" s="34">
        <v>-1.6129032E-3</v>
      </c>
      <c r="E19" s="93">
        <v>23104725.1996172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아이오타</v>
      </c>
      <c r="P19" s="39">
        <f t="shared" si="2"/>
        <v>1770</v>
      </c>
      <c r="Q19" s="77">
        <f t="shared" si="3"/>
        <v>2.8328612E-3</v>
      </c>
      <c r="R19" s="86">
        <f t="shared" si="5"/>
        <v>5407155.4110618997</v>
      </c>
    </row>
    <row r="20" spans="1:18" ht="17.25" thickBot="1">
      <c r="A20" s="40" t="s">
        <v>211</v>
      </c>
      <c r="B20" s="11" t="s">
        <v>212</v>
      </c>
      <c r="C20" s="205">
        <v>1445</v>
      </c>
      <c r="D20" s="34">
        <v>-6.8728521999999997E-3</v>
      </c>
      <c r="E20" s="93">
        <v>70314998.756546214</v>
      </c>
      <c r="F20" s="35"/>
      <c r="G20" s="259" t="s">
        <v>256</v>
      </c>
      <c r="H20" s="260"/>
      <c r="I20" s="26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에스티피</v>
      </c>
      <c r="P20" s="39">
        <f t="shared" si="2"/>
        <v>76.400000000000006</v>
      </c>
      <c r="Q20" s="77">
        <f t="shared" si="3"/>
        <v>2.6246719000000002E-3</v>
      </c>
      <c r="R20" s="90">
        <f t="shared" si="5"/>
        <v>538034667.52079093</v>
      </c>
    </row>
    <row r="21" spans="1:18">
      <c r="A21" s="40" t="s">
        <v>253</v>
      </c>
      <c r="B21" s="11" t="s">
        <v>254</v>
      </c>
      <c r="C21" s="205">
        <v>332</v>
      </c>
      <c r="D21" s="34">
        <v>-8.9552238999999999E-3</v>
      </c>
      <c r="E21" s="93">
        <v>127382121.32792582</v>
      </c>
      <c r="F21" s="35"/>
      <c r="G21" s="268" t="s">
        <v>36</v>
      </c>
      <c r="H21" s="269"/>
      <c r="I21" s="27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펀디엑스</v>
      </c>
      <c r="P21" s="45">
        <f t="shared" si="2"/>
        <v>2230</v>
      </c>
      <c r="Q21" s="80">
        <f t="shared" si="3"/>
        <v>2.2471909999999999E-3</v>
      </c>
      <c r="R21" s="99">
        <f t="shared" si="5"/>
        <v>23383869.20032388</v>
      </c>
    </row>
    <row r="22" spans="1:18" ht="17.25" thickBot="1">
      <c r="A22" s="40" t="s">
        <v>151</v>
      </c>
      <c r="B22" s="11" t="s">
        <v>152</v>
      </c>
      <c r="C22" s="205">
        <v>103</v>
      </c>
      <c r="D22" s="34">
        <v>-9.6153846000000005E-3</v>
      </c>
      <c r="E22" s="93">
        <v>329103060.80060124</v>
      </c>
      <c r="F22" s="35"/>
      <c r="G22" s="274"/>
      <c r="H22" s="275"/>
      <c r="I22" s="27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센티넬프로토콜</v>
      </c>
      <c r="P22" s="39">
        <f t="shared" si="2"/>
        <v>235</v>
      </c>
      <c r="Q22" s="77">
        <f t="shared" si="3"/>
        <v>0</v>
      </c>
      <c r="R22" s="86">
        <f t="shared" si="5"/>
        <v>545734991.57706726</v>
      </c>
    </row>
    <row r="23" spans="1:18" ht="17.25" thickBot="1">
      <c r="A23" s="40" t="s">
        <v>197</v>
      </c>
      <c r="B23" s="11" t="s">
        <v>198</v>
      </c>
      <c r="C23" s="205">
        <v>27760</v>
      </c>
      <c r="D23" s="34">
        <v>-1.0338680899999999E-2</v>
      </c>
      <c r="E23" s="93">
        <v>6325064.9708479103</v>
      </c>
      <c r="F23" s="35"/>
      <c r="G23" s="9" t="s">
        <v>38</v>
      </c>
      <c r="H23" s="260" t="s">
        <v>37</v>
      </c>
      <c r="I23" s="26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가스</v>
      </c>
      <c r="P23" s="39">
        <f t="shared" si="2"/>
        <v>12380</v>
      </c>
      <c r="Q23" s="77">
        <f t="shared" si="3"/>
        <v>-1.6129032E-3</v>
      </c>
      <c r="R23" s="86">
        <f t="shared" si="5"/>
        <v>23104725.1996172</v>
      </c>
    </row>
    <row r="24" spans="1:18">
      <c r="A24" s="40" t="s">
        <v>117</v>
      </c>
      <c r="B24" s="11" t="s">
        <v>118</v>
      </c>
      <c r="C24" s="205">
        <v>184</v>
      </c>
      <c r="D24" s="34">
        <v>-1.0752688200000001E-2</v>
      </c>
      <c r="E24" s="93">
        <v>62451600.062811829</v>
      </c>
      <c r="F24" s="35"/>
      <c r="G24" s="334">
        <f>_xlfn.IFNA(VLOOKUP(G21, $B$2:$D$200, 3, FALSE), "-")</f>
        <v>-1.45765006E-2</v>
      </c>
      <c r="H24" s="328">
        <f>_xlfn.IFNA(VLOOKUP(G21, $B$2:$D$200, 2, FALSE), "-")</f>
        <v>56787000</v>
      </c>
      <c r="I24" s="32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밀크</v>
      </c>
      <c r="P24" s="39">
        <f t="shared" si="2"/>
        <v>1445</v>
      </c>
      <c r="Q24" s="77">
        <f t="shared" si="3"/>
        <v>-6.8728521999999997E-3</v>
      </c>
      <c r="R24" s="86">
        <f t="shared" si="5"/>
        <v>70314998.756546214</v>
      </c>
    </row>
    <row r="25" spans="1:18" ht="17.25" thickBot="1">
      <c r="A25" s="40" t="s">
        <v>185</v>
      </c>
      <c r="B25" s="11" t="s">
        <v>186</v>
      </c>
      <c r="C25" s="205">
        <v>10470</v>
      </c>
      <c r="D25" s="34">
        <v>-1.3195099E-2</v>
      </c>
      <c r="E25" s="93">
        <v>9032882.12325285</v>
      </c>
      <c r="F25" s="35"/>
      <c r="G25" s="335"/>
      <c r="H25" s="330"/>
      <c r="I25" s="33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아더</v>
      </c>
      <c r="P25" s="37">
        <f t="shared" si="2"/>
        <v>332</v>
      </c>
      <c r="Q25" s="79">
        <f t="shared" si="3"/>
        <v>-8.9552238999999999E-3</v>
      </c>
      <c r="R25" s="87">
        <f t="shared" si="5"/>
        <v>127382121.32792582</v>
      </c>
    </row>
    <row r="26" spans="1:18">
      <c r="A26" s="40" t="s">
        <v>217</v>
      </c>
      <c r="B26" s="11" t="s">
        <v>218</v>
      </c>
      <c r="C26" s="205">
        <v>139</v>
      </c>
      <c r="D26" s="34">
        <v>-1.4184397200000001E-2</v>
      </c>
      <c r="E26" s="93">
        <v>375289624.9714371</v>
      </c>
      <c r="F26" s="35"/>
    </row>
    <row r="27" spans="1:18" ht="17.25" thickBot="1">
      <c r="A27" s="40" t="s">
        <v>187</v>
      </c>
      <c r="B27" s="11" t="s">
        <v>188</v>
      </c>
      <c r="C27" s="205">
        <v>13.8</v>
      </c>
      <c r="D27" s="34">
        <v>-1.42857143E-2</v>
      </c>
      <c r="E27" s="93">
        <v>2542237745.1422648</v>
      </c>
      <c r="F27" s="35"/>
    </row>
    <row r="28" spans="1:18" ht="17.25" thickBot="1">
      <c r="A28" s="40" t="s">
        <v>167</v>
      </c>
      <c r="B28" s="11" t="s">
        <v>168</v>
      </c>
      <c r="C28" s="205">
        <v>1720</v>
      </c>
      <c r="D28" s="34">
        <v>-1.4326647600000001E-2</v>
      </c>
      <c r="E28" s="93">
        <v>29950166.932344891</v>
      </c>
      <c r="F28" s="35"/>
      <c r="G28" s="259" t="s">
        <v>46</v>
      </c>
      <c r="H28" s="260"/>
      <c r="I28" s="260"/>
      <c r="J28" s="261"/>
      <c r="K28" s="259" t="s">
        <v>44</v>
      </c>
      <c r="L28" s="260"/>
      <c r="M28" s="260"/>
      <c r="N28" s="261"/>
      <c r="O28" s="259" t="s">
        <v>45</v>
      </c>
      <c r="P28" s="260"/>
      <c r="Q28" s="260"/>
      <c r="R28" s="261"/>
    </row>
    <row r="29" spans="1:18" ht="17.25" thickBot="1">
      <c r="A29" s="40" t="s">
        <v>48</v>
      </c>
      <c r="B29" s="11" t="s">
        <v>49</v>
      </c>
      <c r="C29" s="205">
        <v>56787000</v>
      </c>
      <c r="D29" s="34">
        <v>-1.45765006E-2</v>
      </c>
      <c r="E29" s="93">
        <v>12071.897415580001</v>
      </c>
      <c r="F29" s="35"/>
      <c r="G29" s="324" t="s">
        <v>55</v>
      </c>
      <c r="H29" s="336">
        <f ca="1">NOW()</f>
        <v>44433.009071990738</v>
      </c>
      <c r="I29" s="337"/>
      <c r="J29" s="338"/>
      <c r="K29" s="327" t="s">
        <v>55</v>
      </c>
      <c r="L29" s="336">
        <f ca="1">NOW()</f>
        <v>44433.009071990738</v>
      </c>
      <c r="M29" s="337"/>
      <c r="N29" s="338"/>
      <c r="O29" s="327" t="s">
        <v>55</v>
      </c>
      <c r="P29" s="336">
        <f ca="1">NOW()</f>
        <v>44433.009071990738</v>
      </c>
      <c r="Q29" s="337"/>
      <c r="R29" s="338"/>
    </row>
    <row r="30" spans="1:18" ht="17.25" thickBot="1">
      <c r="A30" s="40" t="s">
        <v>237</v>
      </c>
      <c r="B30" s="11" t="s">
        <v>238</v>
      </c>
      <c r="C30" s="205">
        <v>124</v>
      </c>
      <c r="D30" s="34">
        <v>-1.5873015899999999E-2</v>
      </c>
      <c r="E30" s="93">
        <v>181160023.10083875</v>
      </c>
      <c r="F30" s="35"/>
      <c r="G30" s="321"/>
      <c r="H30" s="36" t="s">
        <v>58</v>
      </c>
      <c r="I30" s="73" t="s">
        <v>59</v>
      </c>
      <c r="J30" s="69" t="s">
        <v>264</v>
      </c>
      <c r="K30" s="321"/>
      <c r="L30" s="36" t="s">
        <v>58</v>
      </c>
      <c r="M30" s="73" t="s">
        <v>59</v>
      </c>
      <c r="N30" s="69" t="s">
        <v>264</v>
      </c>
      <c r="O30" s="321"/>
      <c r="P30" s="36" t="s">
        <v>58</v>
      </c>
      <c r="Q30" s="73" t="s">
        <v>59</v>
      </c>
      <c r="R30" s="69" t="s">
        <v>264</v>
      </c>
    </row>
    <row r="31" spans="1:18">
      <c r="A31" s="40" t="s">
        <v>247</v>
      </c>
      <c r="B31" s="11" t="s">
        <v>248</v>
      </c>
      <c r="C31" s="205">
        <v>2755</v>
      </c>
      <c r="D31" s="34">
        <v>-1.60714286E-2</v>
      </c>
      <c r="E31" s="93">
        <v>31717118.036328118</v>
      </c>
      <c r="F31" s="35"/>
      <c r="G31" s="55" t="str">
        <f ca="1">IFERROR(OFFSET(INDIRECT($H$3 &amp; "!A98"), 0, 0), "")</f>
        <v>왁스</v>
      </c>
      <c r="H31" s="38">
        <f t="shared" ref="H31:H50" ca="1" si="7">_xlfn.IFNA(VLOOKUP(G31, $B$2:$D$200, 2, FALSE), "")</f>
        <v>390</v>
      </c>
      <c r="I31" s="76">
        <f t="shared" ref="I31:I50" ca="1" si="8">_xlfn.IFNA(VLOOKUP(G31, $B$2:$D$200, 3, FALSE), "")</f>
        <v>-0.15217391299999999</v>
      </c>
      <c r="J31" s="85">
        <f ca="1">_xlfn.IFNA(VLOOKUP(G31, $B$2:$E$200, 4, FALSE), "")</f>
        <v>1240738057.7871816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46.7</v>
      </c>
      <c r="M31" s="76">
        <f t="shared" ref="M31:M50" ca="1" si="10">_xlfn.IFNA(VLOOKUP(K31, $B$2:$D$200, 3, FALSE), "")</f>
        <v>-6.4128256499999994E-2</v>
      </c>
      <c r="N31" s="85">
        <f ca="1">_xlfn.IFNA(VLOOKUP(K31, $B$2:$E$200, 4, FALSE), "")</f>
        <v>251996706.9238885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390</v>
      </c>
      <c r="Q31" s="76">
        <f t="shared" ref="Q31:Q50" ca="1" si="12">_xlfn.IFNA(VLOOKUP(O31, $B$2:$D$200, 3, FALSE), "")</f>
        <v>-0.15217391299999999</v>
      </c>
      <c r="R31" s="85">
        <f ca="1">_xlfn.IFNA(VLOOKUP(O31, $B$2:$E$200, 4, FALSE), "")</f>
        <v>1240738057.7871816</v>
      </c>
    </row>
    <row r="32" spans="1:18">
      <c r="A32" s="40" t="s">
        <v>241</v>
      </c>
      <c r="B32" s="11" t="s">
        <v>242</v>
      </c>
      <c r="C32" s="205">
        <v>528</v>
      </c>
      <c r="D32" s="34">
        <v>-1.67597765E-2</v>
      </c>
      <c r="E32" s="93">
        <v>16876563.029574569</v>
      </c>
      <c r="F32" s="35"/>
      <c r="G32" s="56" t="str">
        <f ca="1">IFERROR(OFFSET(INDIRECT($H$3 &amp; "!A98"), 1, 0), "")</f>
        <v>모스코인</v>
      </c>
      <c r="H32" s="39">
        <f t="shared" ca="1" si="7"/>
        <v>181</v>
      </c>
      <c r="I32" s="77">
        <f t="shared" ca="1" si="8"/>
        <v>-9.9502487599999995E-2</v>
      </c>
      <c r="J32" s="86">
        <f t="shared" ref="J32:J50" ca="1" si="13">_xlfn.IFNA(VLOOKUP(G32, $B$2:$E$200, 4, FALSE), "")</f>
        <v>343810644.22266775</v>
      </c>
      <c r="K32" s="56" t="str">
        <f ca="1">IFERROR(OFFSET(INDIRECT($H$3 &amp; "!A44"), 1, 0), "")</f>
        <v>썸씽</v>
      </c>
      <c r="L32" s="39">
        <f t="shared" ca="1" si="9"/>
        <v>80</v>
      </c>
      <c r="M32" s="77">
        <f t="shared" ca="1" si="10"/>
        <v>-3.6144578300000001E-2</v>
      </c>
      <c r="N32" s="86">
        <f t="shared" ref="N32:N50" ca="1" si="14">_xlfn.IFNA(VLOOKUP(K32, $B$2:$E$200, 4, FALSE), "")</f>
        <v>448667394.73096561</v>
      </c>
      <c r="O32" s="56" t="str">
        <f ca="1">IFERROR(OFFSET(INDIRECT($H$3 &amp; "!A71"), 1, 0), "")</f>
        <v>모스코인</v>
      </c>
      <c r="P32" s="39">
        <f t="shared" ca="1" si="11"/>
        <v>181</v>
      </c>
      <c r="Q32" s="77">
        <f t="shared" ca="1" si="12"/>
        <v>-9.9502487599999995E-2</v>
      </c>
      <c r="R32" s="86">
        <f t="shared" ref="R32:R50" ca="1" si="15">_xlfn.IFNA(VLOOKUP(O32, $B$2:$E$200, 4, FALSE), "")</f>
        <v>343810644.22266775</v>
      </c>
    </row>
    <row r="33" spans="1:18">
      <c r="A33" s="40" t="s">
        <v>137</v>
      </c>
      <c r="B33" s="11" t="s">
        <v>138</v>
      </c>
      <c r="C33" s="205">
        <v>401</v>
      </c>
      <c r="D33" s="34">
        <v>-1.7156862700000001E-2</v>
      </c>
      <c r="E33" s="93">
        <v>118543389.12141185</v>
      </c>
      <c r="F33" s="35"/>
      <c r="G33" s="56" t="str">
        <f ca="1">IFERROR(OFFSET(INDIRECT($H$3 &amp; "!A98"), 2, 0), "")</f>
        <v>피르마체인</v>
      </c>
      <c r="H33" s="39">
        <f t="shared" ca="1" si="7"/>
        <v>165</v>
      </c>
      <c r="I33" s="77">
        <f t="shared" ca="1" si="8"/>
        <v>-8.8397790099999998E-2</v>
      </c>
      <c r="J33" s="86">
        <f t="shared" ca="1" si="13"/>
        <v>272830146.6125955</v>
      </c>
      <c r="K33" s="56" t="str">
        <f ca="1">IFERROR(OFFSET(INDIRECT($H$3 &amp; "!A44"), 2, 0), "")</f>
        <v>무비블록</v>
      </c>
      <c r="L33" s="39">
        <f t="shared" ca="1" si="9"/>
        <v>12.2</v>
      </c>
      <c r="M33" s="77">
        <f t="shared" ca="1" si="10"/>
        <v>-2.4E-2</v>
      </c>
      <c r="N33" s="86">
        <f t="shared" ca="1" si="14"/>
        <v>2210756265.6732674</v>
      </c>
      <c r="O33" s="56" t="str">
        <f ca="1">IFERROR(OFFSET(INDIRECT($H$3 &amp; "!A71"), 2, 0), "")</f>
        <v>피르마체인</v>
      </c>
      <c r="P33" s="39">
        <f t="shared" ca="1" si="11"/>
        <v>165</v>
      </c>
      <c r="Q33" s="77">
        <f t="shared" ca="1" si="12"/>
        <v>-8.8397790099999998E-2</v>
      </c>
      <c r="R33" s="86">
        <f t="shared" ca="1" si="15"/>
        <v>272830146.6125955</v>
      </c>
    </row>
    <row r="34" spans="1:18">
      <c r="A34" s="40" t="s">
        <v>101</v>
      </c>
      <c r="B34" s="11" t="s">
        <v>102</v>
      </c>
      <c r="C34" s="205">
        <v>1340</v>
      </c>
      <c r="D34" s="34">
        <v>-1.8315018299999999E-2</v>
      </c>
      <c r="E34" s="93">
        <v>66022388.043200731</v>
      </c>
      <c r="F34" s="35"/>
      <c r="G34" s="56" t="str">
        <f ca="1">IFERROR(OFFSET(INDIRECT($H$3 &amp; "!A98"), 3, 0), "")</f>
        <v>아이오에스티</v>
      </c>
      <c r="H34" s="39">
        <f t="shared" ca="1" si="7"/>
        <v>46.7</v>
      </c>
      <c r="I34" s="77">
        <f t="shared" ca="1" si="8"/>
        <v>-6.4128256499999994E-2</v>
      </c>
      <c r="J34" s="86">
        <f t="shared" ca="1" si="13"/>
        <v>251996706.9238885</v>
      </c>
      <c r="K34" s="56" t="str">
        <f ca="1">IFERROR(OFFSET(INDIRECT($H$3 &amp; "!A44"), 3, 0), "")</f>
        <v>캐리프로토콜</v>
      </c>
      <c r="L34" s="39">
        <f t="shared" ca="1" si="9"/>
        <v>13.8</v>
      </c>
      <c r="M34" s="77">
        <f t="shared" ca="1" si="10"/>
        <v>-3.4965034999999998E-2</v>
      </c>
      <c r="N34" s="86">
        <f t="shared" ca="1" si="14"/>
        <v>2354672873.4570584</v>
      </c>
      <c r="O34" s="56" t="str">
        <f ca="1">IFERROR(OFFSET(INDIRECT($H$3 &amp; "!A71"), 3, 0), "")</f>
        <v>엘프</v>
      </c>
      <c r="P34" s="39">
        <f t="shared" ca="1" si="11"/>
        <v>404</v>
      </c>
      <c r="Q34" s="77">
        <f t="shared" ca="1" si="12"/>
        <v>-4.9411764699999999E-2</v>
      </c>
      <c r="R34" s="86">
        <f t="shared" ca="1" si="15"/>
        <v>54740023.509027854</v>
      </c>
    </row>
    <row r="35" spans="1:18">
      <c r="A35" s="40" t="s">
        <v>93</v>
      </c>
      <c r="B35" s="11" t="s">
        <v>94</v>
      </c>
      <c r="C35" s="205">
        <v>3791000</v>
      </c>
      <c r="D35" s="34">
        <v>-1.8892339500000001E-2</v>
      </c>
      <c r="E35" s="93">
        <v>46524.728283819997</v>
      </c>
      <c r="F35" s="35"/>
      <c r="G35" s="58" t="str">
        <f ca="1">IFERROR(OFFSET(INDIRECT($H$3 &amp; "!A98"), 4, 0), "")</f>
        <v>엘프</v>
      </c>
      <c r="H35" s="44">
        <f t="shared" ca="1" si="7"/>
        <v>404</v>
      </c>
      <c r="I35" s="78">
        <f t="shared" ca="1" si="8"/>
        <v>-4.9411764699999999E-2</v>
      </c>
      <c r="J35" s="90">
        <f t="shared" ca="1" si="13"/>
        <v>54740023.509027854</v>
      </c>
      <c r="K35" s="58" t="str">
        <f ca="1">IFERROR(OFFSET(INDIRECT($H$3 &amp; "!A44"), 4, 0), "")</f>
        <v>에브리피디아</v>
      </c>
      <c r="L35" s="44">
        <f t="shared" ca="1" si="9"/>
        <v>18.7</v>
      </c>
      <c r="M35" s="78">
        <f t="shared" ca="1" si="10"/>
        <v>3.3149171300000002E-2</v>
      </c>
      <c r="N35" s="90">
        <f t="shared" ca="1" si="14"/>
        <v>5887125587.3876629</v>
      </c>
      <c r="O35" s="58" t="str">
        <f ca="1">IFERROR(OFFSET(INDIRECT($H$3 &amp; "!A71"), 4, 0), "")</f>
        <v>헌트</v>
      </c>
      <c r="P35" s="44">
        <f t="shared" ca="1" si="11"/>
        <v>432</v>
      </c>
      <c r="Q35" s="78">
        <f t="shared" ca="1" si="12"/>
        <v>-6.2906724499999997E-2</v>
      </c>
      <c r="R35" s="90">
        <f t="shared" ca="1" si="15"/>
        <v>69372292.762487397</v>
      </c>
    </row>
    <row r="36" spans="1:18">
      <c r="A36" s="40" t="s">
        <v>171</v>
      </c>
      <c r="B36" s="11" t="s">
        <v>172</v>
      </c>
      <c r="C36" s="205">
        <v>3450</v>
      </c>
      <c r="D36" s="34">
        <v>-2.2662889499999998E-2</v>
      </c>
      <c r="E36" s="93">
        <v>15456077.513945861</v>
      </c>
      <c r="F36" s="35"/>
      <c r="G36" s="56" t="str">
        <f ca="1">IFERROR(OFFSET(INDIRECT($H$3 &amp; "!A98"), 5, 0), "")</f>
        <v>헌트</v>
      </c>
      <c r="H36" s="39">
        <f t="shared" ca="1" si="7"/>
        <v>432</v>
      </c>
      <c r="I36" s="77">
        <f t="shared" ca="1" si="8"/>
        <v>-6.2906724499999997E-2</v>
      </c>
      <c r="J36" s="99">
        <f t="shared" ca="1" si="13"/>
        <v>69372292.762487397</v>
      </c>
      <c r="K36" s="56" t="str">
        <f ca="1">IFERROR(OFFSET(INDIRECT($H$3 &amp; "!A44"), 5, 0), "")</f>
        <v>아하토큰</v>
      </c>
      <c r="L36" s="39">
        <f t="shared" ca="1" si="9"/>
        <v>14</v>
      </c>
      <c r="M36" s="77">
        <f t="shared" ca="1" si="10"/>
        <v>2.9411764699999999E-2</v>
      </c>
      <c r="N36" s="99">
        <f t="shared" ca="1" si="14"/>
        <v>2619919879.6749287</v>
      </c>
      <c r="O36" s="56" t="str">
        <f ca="1">IFERROR(OFFSET(INDIRECT($H$3 &amp; "!A71"), 5, 0), "")</f>
        <v>룸네트워크</v>
      </c>
      <c r="P36" s="39">
        <f t="shared" ca="1" si="11"/>
        <v>124</v>
      </c>
      <c r="Q36" s="77">
        <f t="shared" ca="1" si="12"/>
        <v>-1.5873015899999999E-2</v>
      </c>
      <c r="R36" s="99">
        <f t="shared" ca="1" si="15"/>
        <v>181160023.10083875</v>
      </c>
    </row>
    <row r="37" spans="1:18">
      <c r="A37" s="40" t="s">
        <v>189</v>
      </c>
      <c r="B37" s="11" t="s">
        <v>190</v>
      </c>
      <c r="C37" s="205">
        <v>20.399999999999999</v>
      </c>
      <c r="D37" s="34">
        <v>-2.3923445000000002E-2</v>
      </c>
      <c r="E37" s="93">
        <v>1325300528.9905167</v>
      </c>
      <c r="F37" s="35"/>
      <c r="G37" s="56" t="str">
        <f ca="1">IFERROR(OFFSET(INDIRECT($H$3 &amp; "!A98"), 6, 0), "")</f>
        <v>오미세고</v>
      </c>
      <c r="H37" s="39">
        <f t="shared" ca="1" si="7"/>
        <v>7605</v>
      </c>
      <c r="I37" s="77">
        <f t="shared" ca="1" si="8"/>
        <v>-3.2442748100000002E-2</v>
      </c>
      <c r="J37" s="86">
        <f t="shared" ca="1" si="13"/>
        <v>10875542.378815601</v>
      </c>
      <c r="K37" s="56" t="str">
        <f ca="1">IFERROR(OFFSET(INDIRECT($H$3 &amp; "!A44"), 6, 0), "")</f>
        <v>시아코인</v>
      </c>
      <c r="L37" s="39">
        <f t="shared" ca="1" si="9"/>
        <v>24.7</v>
      </c>
      <c r="M37" s="77">
        <f t="shared" ca="1" si="10"/>
        <v>2.0661156999999999E-2</v>
      </c>
      <c r="N37" s="86">
        <f t="shared" ca="1" si="14"/>
        <v>2644517477.4693346</v>
      </c>
      <c r="O37" s="56" t="str">
        <f ca="1">IFERROR(OFFSET(INDIRECT($H$3 &amp; "!A71"), 6, 0), "")</f>
        <v>오브스</v>
      </c>
      <c r="P37" s="39">
        <f t="shared" ca="1" si="11"/>
        <v>122</v>
      </c>
      <c r="Q37" s="77">
        <f t="shared" ca="1" si="12"/>
        <v>-4.6875E-2</v>
      </c>
      <c r="R37" s="86">
        <f t="shared" ca="1" si="15"/>
        <v>127788179.09569824</v>
      </c>
    </row>
    <row r="38" spans="1:18">
      <c r="A38" s="40" t="s">
        <v>215</v>
      </c>
      <c r="B38" s="11" t="s">
        <v>216</v>
      </c>
      <c r="C38" s="205">
        <v>12.2</v>
      </c>
      <c r="D38" s="34">
        <v>-2.4E-2</v>
      </c>
      <c r="E38" s="93">
        <v>2210756265.6732674</v>
      </c>
      <c r="F38" s="35"/>
      <c r="G38" s="56" t="str">
        <f ca="1">IFERROR(OFFSET(INDIRECT($H$3 &amp; "!A98"), 7, 0), "")</f>
        <v>룸네트워크</v>
      </c>
      <c r="H38" s="39">
        <f t="shared" ca="1" si="7"/>
        <v>124</v>
      </c>
      <c r="I38" s="77">
        <f t="shared" ca="1" si="8"/>
        <v>-1.5873015899999999E-2</v>
      </c>
      <c r="J38" s="86">
        <f t="shared" ca="1" si="13"/>
        <v>181160023.10083875</v>
      </c>
      <c r="K38" s="56" t="str">
        <f ca="1">IFERROR(OFFSET(INDIRECT($H$3 &amp; "!A44"), 7, 0), "")</f>
        <v>쿼크체인</v>
      </c>
      <c r="L38" s="39">
        <f t="shared" ca="1" si="9"/>
        <v>25.4</v>
      </c>
      <c r="M38" s="77">
        <f t="shared" ca="1" si="10"/>
        <v>-3.7878787900000002E-2</v>
      </c>
      <c r="N38" s="86">
        <f t="shared" ca="1" si="14"/>
        <v>783199468.09689546</v>
      </c>
      <c r="O38" s="56" t="str">
        <f ca="1">IFERROR(OFFSET(INDIRECT($H$3 &amp; "!A71"), 7, 0), "")</f>
        <v>질리카</v>
      </c>
      <c r="P38" s="39">
        <f t="shared" ca="1" si="11"/>
        <v>131</v>
      </c>
      <c r="Q38" s="77">
        <f t="shared" ca="1" si="12"/>
        <v>-2.9629629599999999E-2</v>
      </c>
      <c r="R38" s="86">
        <f t="shared" ca="1" si="15"/>
        <v>152791516.65173694</v>
      </c>
    </row>
    <row r="39" spans="1:18">
      <c r="A39" s="40" t="s">
        <v>205</v>
      </c>
      <c r="B39" s="11" t="s">
        <v>206</v>
      </c>
      <c r="C39" s="205">
        <v>387</v>
      </c>
      <c r="D39" s="34">
        <v>-2.51889169E-2</v>
      </c>
      <c r="E39" s="93">
        <v>25304315.90697499</v>
      </c>
      <c r="F39" s="35"/>
      <c r="G39" s="56" t="str">
        <f ca="1">IFERROR(OFFSET(INDIRECT($H$3 &amp; "!A98"), 8, 0), "")</f>
        <v>썸씽</v>
      </c>
      <c r="H39" s="39">
        <f t="shared" ca="1" si="7"/>
        <v>80</v>
      </c>
      <c r="I39" s="77">
        <f t="shared" ca="1" si="8"/>
        <v>-3.6144578300000001E-2</v>
      </c>
      <c r="J39" s="86">
        <f t="shared" ca="1" si="13"/>
        <v>448667394.73096561</v>
      </c>
      <c r="K39" s="56" t="str">
        <f ca="1">IFERROR(OFFSET(INDIRECT($H$3 &amp; "!A44"), 8, 0), "")</f>
        <v>메인프레임</v>
      </c>
      <c r="L39" s="39">
        <f t="shared" ca="1" si="9"/>
        <v>15</v>
      </c>
      <c r="M39" s="77">
        <f t="shared" ca="1" si="10"/>
        <v>-4.4585987299999998E-2</v>
      </c>
      <c r="N39" s="86">
        <f t="shared" ca="1" si="14"/>
        <v>1447093148.73894</v>
      </c>
      <c r="O39" s="56" t="str">
        <f ca="1">IFERROR(OFFSET(INDIRECT($H$3 &amp; "!A71"), 8, 0), "")</f>
        <v>휴먼스케이프</v>
      </c>
      <c r="P39" s="39">
        <f t="shared" ca="1" si="11"/>
        <v>139</v>
      </c>
      <c r="Q39" s="77">
        <f t="shared" ca="1" si="12"/>
        <v>-1.4184397200000001E-2</v>
      </c>
      <c r="R39" s="86">
        <f t="shared" ca="1" si="15"/>
        <v>375289624.9714371</v>
      </c>
    </row>
    <row r="40" spans="1:18" ht="17.25" thickBot="1">
      <c r="A40" s="40" t="s">
        <v>66</v>
      </c>
      <c r="B40" s="11" t="s">
        <v>67</v>
      </c>
      <c r="C40" s="205">
        <v>5210</v>
      </c>
      <c r="D40" s="34">
        <v>-2.5257249799999999E-2</v>
      </c>
      <c r="E40" s="93">
        <v>10494539.33095656</v>
      </c>
      <c r="F40" s="35"/>
      <c r="G40" s="57" t="str">
        <f ca="1">IFERROR(OFFSET(INDIRECT($H$3 &amp; "!A98"), 9, 0), "")</f>
        <v>무비블록</v>
      </c>
      <c r="H40" s="37">
        <f t="shared" ca="1" si="7"/>
        <v>12.2</v>
      </c>
      <c r="I40" s="79">
        <f t="shared" ca="1" si="8"/>
        <v>-2.4E-2</v>
      </c>
      <c r="J40" s="87">
        <f t="shared" ca="1" si="13"/>
        <v>2210756265.6732674</v>
      </c>
      <c r="K40" s="57" t="str">
        <f ca="1">IFERROR(OFFSET(INDIRECT($H$3 &amp; "!A44"), 9, 0), "")</f>
        <v>리퍼리움</v>
      </c>
      <c r="L40" s="37">
        <f t="shared" ca="1" si="9"/>
        <v>16.5</v>
      </c>
      <c r="M40" s="79">
        <f t="shared" ca="1" si="10"/>
        <v>-3.50877193E-2</v>
      </c>
      <c r="N40" s="87">
        <f t="shared" ca="1" si="14"/>
        <v>2297954747.5358653</v>
      </c>
      <c r="O40" s="57" t="str">
        <f ca="1">IFERROR(OFFSET(INDIRECT($H$3 &amp; "!A71"), 9, 0), "")</f>
        <v>골렘</v>
      </c>
      <c r="P40" s="37">
        <f t="shared" ca="1" si="11"/>
        <v>528</v>
      </c>
      <c r="Q40" s="79">
        <f t="shared" ca="1" si="12"/>
        <v>-1.67597765E-2</v>
      </c>
      <c r="R40" s="87">
        <f t="shared" ca="1" si="15"/>
        <v>16876563.029574569</v>
      </c>
    </row>
    <row r="41" spans="1:18">
      <c r="A41" s="40" t="s">
        <v>127</v>
      </c>
      <c r="B41" s="11" t="s">
        <v>128</v>
      </c>
      <c r="C41" s="205">
        <v>150</v>
      </c>
      <c r="D41" s="34">
        <v>-2.5974026000000001E-2</v>
      </c>
      <c r="E41" s="93">
        <v>396520475.43729043</v>
      </c>
      <c r="F41" s="35"/>
      <c r="G41" s="59" t="str">
        <f ca="1">IFERROR(OFFSET(INDIRECT($H$3 &amp; "!A98"), 10, 0), "")</f>
        <v>오브스</v>
      </c>
      <c r="H41" s="38">
        <f t="shared" ca="1" si="7"/>
        <v>122</v>
      </c>
      <c r="I41" s="76">
        <f t="shared" ca="1" si="8"/>
        <v>-4.6875E-2</v>
      </c>
      <c r="J41" s="85">
        <f t="shared" ca="1" si="13"/>
        <v>127788179.09569824</v>
      </c>
      <c r="K41" s="55" t="str">
        <f ca="1">IFERROR(OFFSET(INDIRECT($H$3 &amp; "!A44"), 10, 0), "")</f>
        <v>메디블록</v>
      </c>
      <c r="L41" s="38">
        <f t="shared" ca="1" si="9"/>
        <v>95.9</v>
      </c>
      <c r="M41" s="76">
        <f t="shared" ca="1" si="10"/>
        <v>1.6967126200000002E-2</v>
      </c>
      <c r="N41" s="85">
        <f t="shared" ca="1" si="14"/>
        <v>1580275384.9041083</v>
      </c>
      <c r="O41" s="55" t="str">
        <f ca="1">IFERROR(OFFSET(INDIRECT($H$3 &amp; "!A71"), 10, 0), "")</f>
        <v>앵커</v>
      </c>
      <c r="P41" s="38">
        <f t="shared" ca="1" si="11"/>
        <v>121</v>
      </c>
      <c r="Q41" s="76">
        <f t="shared" ca="1" si="12"/>
        <v>-3.2000000000000001E-2</v>
      </c>
      <c r="R41" s="85">
        <f t="shared" ca="1" si="15"/>
        <v>150728099.29187527</v>
      </c>
    </row>
    <row r="42" spans="1:18">
      <c r="A42" s="40" t="s">
        <v>119</v>
      </c>
      <c r="B42" s="11" t="s">
        <v>120</v>
      </c>
      <c r="C42" s="205">
        <v>5200</v>
      </c>
      <c r="D42" s="34">
        <v>-2.8037383200000002E-2</v>
      </c>
      <c r="E42" s="93">
        <v>14494583.49230813</v>
      </c>
      <c r="F42" s="35"/>
      <c r="G42" s="56" t="str">
        <f ca="1">IFERROR(OFFSET(INDIRECT($H$3 &amp; "!A98"), 11, 0), "")</f>
        <v>네오</v>
      </c>
      <c r="H42" s="39">
        <f t="shared" ca="1" si="7"/>
        <v>67190</v>
      </c>
      <c r="I42" s="77">
        <f t="shared" ca="1" si="8"/>
        <v>-4.8435065899999998E-2</v>
      </c>
      <c r="J42" s="86">
        <f t="shared" ca="1" si="13"/>
        <v>762193.66038756003</v>
      </c>
      <c r="K42" s="56" t="str">
        <f ca="1">IFERROR(OFFSET(INDIRECT($H$3 &amp; "!A44"), 11, 0), "")</f>
        <v>썬더토큰</v>
      </c>
      <c r="L42" s="39">
        <f t="shared" ca="1" si="9"/>
        <v>13.8</v>
      </c>
      <c r="M42" s="77">
        <f t="shared" ca="1" si="10"/>
        <v>-1.42857143E-2</v>
      </c>
      <c r="N42" s="86">
        <f t="shared" ca="1" si="14"/>
        <v>2542237745.1422648</v>
      </c>
      <c r="O42" s="56" t="str">
        <f ca="1">IFERROR(OFFSET(INDIRECT($H$3 &amp; "!A71"), 11, 0), "")</f>
        <v>아르고</v>
      </c>
      <c r="P42" s="39">
        <f t="shared" ca="1" si="11"/>
        <v>264</v>
      </c>
      <c r="Q42" s="77">
        <f t="shared" ca="1" si="12"/>
        <v>-5.71428571E-2</v>
      </c>
      <c r="R42" s="86">
        <f t="shared" ca="1" si="15"/>
        <v>103960636.8655833</v>
      </c>
    </row>
    <row r="43" spans="1:18">
      <c r="A43" s="40" t="s">
        <v>109</v>
      </c>
      <c r="B43" s="11" t="s">
        <v>110</v>
      </c>
      <c r="C43" s="205">
        <v>205</v>
      </c>
      <c r="D43" s="34">
        <v>-2.8436019E-2</v>
      </c>
      <c r="E43" s="93">
        <v>190856684.2380909</v>
      </c>
      <c r="F43" s="35"/>
      <c r="G43" s="56" t="str">
        <f ca="1">IFERROR(OFFSET(INDIRECT($H$3 &amp; "!A98"), 12, 0), "")</f>
        <v>테조스</v>
      </c>
      <c r="H43" s="39">
        <f t="shared" ca="1" si="7"/>
        <v>4805</v>
      </c>
      <c r="I43" s="77">
        <f t="shared" ca="1" si="8"/>
        <v>-3.7074148299999998E-2</v>
      </c>
      <c r="J43" s="86">
        <f t="shared" ca="1" si="13"/>
        <v>6966644.6601407202</v>
      </c>
      <c r="K43" s="56" t="str">
        <f ca="1">IFERROR(OFFSET(INDIRECT($H$3 &amp; "!A44"), 12, 0), "")</f>
        <v>에스티피</v>
      </c>
      <c r="L43" s="39">
        <f t="shared" ca="1" si="9"/>
        <v>76.400000000000006</v>
      </c>
      <c r="M43" s="77">
        <f t="shared" ca="1" si="10"/>
        <v>2.6246719000000002E-3</v>
      </c>
      <c r="N43" s="86">
        <f t="shared" ca="1" si="14"/>
        <v>538034667.52079093</v>
      </c>
      <c r="O43" s="56" t="str">
        <f ca="1">IFERROR(OFFSET(INDIRECT($H$3 &amp; "!A71"), 12, 0), "")</f>
        <v>헤데라해시그래프</v>
      </c>
      <c r="P43" s="39">
        <f t="shared" ca="1" si="11"/>
        <v>309</v>
      </c>
      <c r="Q43" s="77">
        <f t="shared" ca="1" si="12"/>
        <v>1.3114754100000001E-2</v>
      </c>
      <c r="R43" s="86">
        <f t="shared" ca="1" si="15"/>
        <v>145554518.38516209</v>
      </c>
    </row>
    <row r="44" spans="1:18">
      <c r="A44" s="40" t="s">
        <v>131</v>
      </c>
      <c r="B44" s="11" t="s">
        <v>132</v>
      </c>
      <c r="C44" s="205">
        <v>131</v>
      </c>
      <c r="D44" s="34">
        <v>-2.9629629599999999E-2</v>
      </c>
      <c r="E44" s="93">
        <v>152791516.65173694</v>
      </c>
      <c r="F44" s="35"/>
      <c r="G44" s="56" t="str">
        <f ca="1">IFERROR(OFFSET(INDIRECT($H$3 &amp; "!A98"), 13, 0), "")</f>
        <v>에이다</v>
      </c>
      <c r="H44" s="39">
        <f t="shared" ca="1" si="7"/>
        <v>3185</v>
      </c>
      <c r="I44" s="77">
        <f t="shared" ca="1" si="8"/>
        <v>-5.9084194999999999E-2</v>
      </c>
      <c r="J44" s="86">
        <f t="shared" ca="1" si="13"/>
        <v>144595684.71640894</v>
      </c>
      <c r="K44" s="56" t="str">
        <f ca="1">IFERROR(OFFSET(INDIRECT($H$3 &amp; "!A44"), 13, 0), "")</f>
        <v>저스트</v>
      </c>
      <c r="L44" s="39">
        <f t="shared" ca="1" si="9"/>
        <v>84.3</v>
      </c>
      <c r="M44" s="77">
        <f t="shared" ca="1" si="10"/>
        <v>-3.2146957499999997E-2</v>
      </c>
      <c r="N44" s="86">
        <f t="shared" ca="1" si="14"/>
        <v>199508917.33644903</v>
      </c>
      <c r="O44" s="56" t="str">
        <f ca="1">IFERROR(OFFSET(INDIRECT($H$3 &amp; "!A71"), 13, 0), "")</f>
        <v>메타디움</v>
      </c>
      <c r="P44" s="39">
        <f t="shared" ca="1" si="11"/>
        <v>157</v>
      </c>
      <c r="Q44" s="77">
        <f t="shared" ca="1" si="12"/>
        <v>1.2903225799999999E-2</v>
      </c>
      <c r="R44" s="86">
        <f t="shared" ca="1" si="15"/>
        <v>945331067.28034377</v>
      </c>
    </row>
    <row r="45" spans="1:18">
      <c r="A45" s="40" t="s">
        <v>87</v>
      </c>
      <c r="B45" s="11" t="s">
        <v>88</v>
      </c>
      <c r="C45" s="205">
        <v>203850</v>
      </c>
      <c r="D45" s="34">
        <v>-3.13613685E-2</v>
      </c>
      <c r="E45" s="93">
        <v>53795.852937529999</v>
      </c>
      <c r="F45" s="35"/>
      <c r="G45" s="58" t="str">
        <f ca="1">IFERROR(OFFSET(INDIRECT($H$3 &amp; "!A98"), 14, 0), "")</f>
        <v>질리카</v>
      </c>
      <c r="H45" s="44">
        <f t="shared" ca="1" si="7"/>
        <v>131</v>
      </c>
      <c r="I45" s="78">
        <f t="shared" ca="1" si="8"/>
        <v>-2.9629629599999999E-2</v>
      </c>
      <c r="J45" s="90">
        <f t="shared" ca="1" si="13"/>
        <v>152791516.65173694</v>
      </c>
      <c r="K45" s="58" t="str">
        <f ca="1">IFERROR(OFFSET(INDIRECT($H$3 &amp; "!A44"), 14, 0), "")</f>
        <v>엠블</v>
      </c>
      <c r="L45" s="44">
        <f t="shared" ca="1" si="9"/>
        <v>20.399999999999999</v>
      </c>
      <c r="M45" s="78">
        <f t="shared" ca="1" si="10"/>
        <v>-2.3923445000000002E-2</v>
      </c>
      <c r="N45" s="90">
        <f t="shared" ca="1" si="14"/>
        <v>1325300528.9905167</v>
      </c>
      <c r="O45" s="58" t="str">
        <f ca="1">IFERROR(OFFSET(INDIRECT($H$3 &amp; "!A71"), 14, 0), "")</f>
        <v>아더</v>
      </c>
      <c r="P45" s="44">
        <f t="shared" ca="1" si="11"/>
        <v>332</v>
      </c>
      <c r="Q45" s="78">
        <f t="shared" ca="1" si="12"/>
        <v>-8.9552238999999999E-3</v>
      </c>
      <c r="R45" s="90">
        <f t="shared" ca="1" si="15"/>
        <v>127382121.32792582</v>
      </c>
    </row>
    <row r="46" spans="1:18">
      <c r="A46" s="40" t="s">
        <v>50</v>
      </c>
      <c r="B46" s="11" t="s">
        <v>51</v>
      </c>
      <c r="C46" s="205">
        <v>427</v>
      </c>
      <c r="D46" s="34">
        <v>-3.1746031700000003E-2</v>
      </c>
      <c r="E46" s="93">
        <v>120714630.71624388</v>
      </c>
      <c r="F46" s="35"/>
      <c r="G46" s="56" t="str">
        <f ca="1">IFERROR(OFFSET(INDIRECT($H$3 &amp; "!A98"), 15, 0), "")</f>
        <v>캐리프로토콜</v>
      </c>
      <c r="H46" s="39">
        <f t="shared" ca="1" si="7"/>
        <v>13.8</v>
      </c>
      <c r="I46" s="77">
        <f t="shared" ca="1" si="8"/>
        <v>-3.4965034999999998E-2</v>
      </c>
      <c r="J46" s="99">
        <f t="shared" ca="1" si="13"/>
        <v>2354672873.4570584</v>
      </c>
      <c r="K46" s="56" t="str">
        <f ca="1">IFERROR(OFFSET(INDIRECT($H$3 &amp; "!A44"), 15, 0), "")</f>
        <v>스톰엑스</v>
      </c>
      <c r="L46" s="39">
        <f t="shared" ca="1" si="9"/>
        <v>37.200000000000003</v>
      </c>
      <c r="M46" s="77">
        <f t="shared" ca="1" si="10"/>
        <v>-4.6153846200000001E-2</v>
      </c>
      <c r="N46" s="99">
        <f t="shared" ca="1" si="14"/>
        <v>769482662.50967979</v>
      </c>
      <c r="O46" s="56" t="str">
        <f ca="1">IFERROR(OFFSET(INDIRECT($H$3 &amp; "!A71"), 15, 0), "")</f>
        <v>센티넬프로토콜</v>
      </c>
      <c r="P46" s="39">
        <f t="shared" ca="1" si="11"/>
        <v>235</v>
      </c>
      <c r="Q46" s="77">
        <f t="shared" ca="1" si="12"/>
        <v>0</v>
      </c>
      <c r="R46" s="99">
        <f t="shared" ca="1" si="15"/>
        <v>545734991.57706726</v>
      </c>
    </row>
    <row r="47" spans="1:18">
      <c r="A47" s="40" t="s">
        <v>143</v>
      </c>
      <c r="B47" s="11" t="s">
        <v>144</v>
      </c>
      <c r="C47" s="205">
        <v>121</v>
      </c>
      <c r="D47" s="34">
        <v>-3.2000000000000001E-2</v>
      </c>
      <c r="E47" s="93">
        <v>150728099.29187527</v>
      </c>
      <c r="F47" s="35"/>
      <c r="G47" s="56" t="str">
        <f ca="1">IFERROR(OFFSET(INDIRECT($H$3 &amp; "!A98"), 16, 0), "")</f>
        <v>휴먼스케이프</v>
      </c>
      <c r="H47" s="39">
        <f t="shared" ca="1" si="7"/>
        <v>139</v>
      </c>
      <c r="I47" s="77">
        <f t="shared" ca="1" si="8"/>
        <v>-1.4184397200000001E-2</v>
      </c>
      <c r="J47" s="86">
        <f t="shared" ca="1" si="13"/>
        <v>375289624.9714371</v>
      </c>
      <c r="K47" s="56" t="str">
        <f ca="1">IFERROR(OFFSET(INDIRECT($H$3 &amp; "!A44"), 16, 0), "")</f>
        <v>비트토렌트</v>
      </c>
      <c r="L47" s="39">
        <f t="shared" ca="1" si="9"/>
        <v>5.04</v>
      </c>
      <c r="M47" s="77">
        <f t="shared" ca="1" si="10"/>
        <v>-3.4482758600000003E-2</v>
      </c>
      <c r="N47" s="86">
        <f t="shared" ca="1" si="14"/>
        <v>16758340561.184914</v>
      </c>
      <c r="O47" s="56" t="str">
        <f ca="1">IFERROR(OFFSET(INDIRECT($H$3 &amp; "!A71"), 16, 0), "")</f>
        <v>스팀</v>
      </c>
      <c r="P47" s="39">
        <f t="shared" ca="1" si="11"/>
        <v>698</v>
      </c>
      <c r="Q47" s="77">
        <f t="shared" ca="1" si="12"/>
        <v>1.3062409299999999E-2</v>
      </c>
      <c r="R47" s="86">
        <f t="shared" ca="1" si="15"/>
        <v>90938230.439876407</v>
      </c>
    </row>
    <row r="48" spans="1:18">
      <c r="A48" s="40" t="s">
        <v>249</v>
      </c>
      <c r="B48" s="11" t="s">
        <v>250</v>
      </c>
      <c r="C48" s="205">
        <v>84.3</v>
      </c>
      <c r="D48" s="34">
        <v>-3.2146957499999997E-2</v>
      </c>
      <c r="E48" s="93">
        <v>199508917.33644903</v>
      </c>
      <c r="F48" s="35"/>
      <c r="G48" s="56" t="str">
        <f ca="1">IFERROR(OFFSET(INDIRECT($H$3 &amp; "!A98"), 17, 0), "")</f>
        <v>에브리피디아</v>
      </c>
      <c r="H48" s="39">
        <f t="shared" ca="1" si="7"/>
        <v>18.7</v>
      </c>
      <c r="I48" s="77">
        <f t="shared" ca="1" si="8"/>
        <v>3.3149171300000002E-2</v>
      </c>
      <c r="J48" s="86">
        <f t="shared" ca="1" si="13"/>
        <v>5887125587.3876629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120</v>
      </c>
      <c r="Q48" s="77">
        <f t="shared" ca="1" si="12"/>
        <v>-3.2258064500000003E-2</v>
      </c>
      <c r="R48" s="86">
        <f t="shared" ca="1" si="15"/>
        <v>376101114.04489827</v>
      </c>
    </row>
    <row r="49" spans="1:18">
      <c r="A49" s="40" t="s">
        <v>161</v>
      </c>
      <c r="B49" s="11" t="s">
        <v>162</v>
      </c>
      <c r="C49" s="205">
        <v>120</v>
      </c>
      <c r="D49" s="34">
        <v>-3.2258064500000003E-2</v>
      </c>
      <c r="E49" s="93">
        <v>376101114.04489827</v>
      </c>
      <c r="F49" s="35"/>
      <c r="G49" s="56" t="str">
        <f ca="1">IFERROR(OFFSET(INDIRECT($H$3 &amp; "!A98"), 18, 0), "")</f>
        <v>골렘</v>
      </c>
      <c r="H49" s="39">
        <f t="shared" ca="1" si="7"/>
        <v>528</v>
      </c>
      <c r="I49" s="77">
        <f t="shared" ca="1" si="8"/>
        <v>-1.67597765E-2</v>
      </c>
      <c r="J49" s="86">
        <f t="shared" ca="1" si="13"/>
        <v>16876563.029574569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240</v>
      </c>
      <c r="Q49" s="77">
        <f t="shared" ca="1" si="12"/>
        <v>-3.2258064500000003E-2</v>
      </c>
      <c r="R49" s="86">
        <f t="shared" ca="1" si="15"/>
        <v>149414444.66056833</v>
      </c>
    </row>
    <row r="50" spans="1:18" ht="17.25" thickBot="1">
      <c r="A50" s="40" t="s">
        <v>56</v>
      </c>
      <c r="B50" s="11" t="s">
        <v>57</v>
      </c>
      <c r="C50" s="205">
        <v>240</v>
      </c>
      <c r="D50" s="34">
        <v>-3.2258064500000003E-2</v>
      </c>
      <c r="E50" s="93">
        <v>149414444.66056833</v>
      </c>
      <c r="F50" s="35"/>
      <c r="G50" s="57" t="str">
        <f ca="1">IFERROR(OFFSET(INDIRECT($H$3 &amp; "!A98"), 19, 0), "")</f>
        <v>아하토큰</v>
      </c>
      <c r="H50" s="37">
        <f t="shared" ca="1" si="7"/>
        <v>14</v>
      </c>
      <c r="I50" s="79">
        <f t="shared" ca="1" si="8"/>
        <v>2.9411764699999999E-2</v>
      </c>
      <c r="J50" s="87">
        <f t="shared" ca="1" si="13"/>
        <v>2619919879.6749287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하이브</v>
      </c>
      <c r="P50" s="37">
        <f t="shared" ca="1" si="11"/>
        <v>593</v>
      </c>
      <c r="Q50" s="79">
        <f t="shared" ca="1" si="12"/>
        <v>-5.1200000000000002E-2</v>
      </c>
      <c r="R50" s="87">
        <f t="shared" ca="1" si="15"/>
        <v>30858492.419296101</v>
      </c>
    </row>
    <row r="51" spans="1:18">
      <c r="A51" s="40" t="s">
        <v>139</v>
      </c>
      <c r="B51" s="11" t="s">
        <v>140</v>
      </c>
      <c r="C51" s="205">
        <v>7605</v>
      </c>
      <c r="D51" s="34">
        <v>-3.2442748100000002E-2</v>
      </c>
      <c r="E51" s="93">
        <v>10875542.378815601</v>
      </c>
      <c r="F51" s="35"/>
    </row>
    <row r="52" spans="1:18" ht="17.25" thickBot="1">
      <c r="A52" s="40" t="s">
        <v>77</v>
      </c>
      <c r="B52" s="11" t="s">
        <v>78</v>
      </c>
      <c r="C52" s="205">
        <v>763700</v>
      </c>
      <c r="D52" s="34">
        <v>-3.2801418399999997E-2</v>
      </c>
      <c r="E52" s="93">
        <v>47115.95293431</v>
      </c>
      <c r="F52" s="35"/>
    </row>
    <row r="53" spans="1:18" ht="17.25" thickBot="1">
      <c r="A53" s="40" t="s">
        <v>125</v>
      </c>
      <c r="B53" s="11" t="s">
        <v>126</v>
      </c>
      <c r="C53" s="205">
        <v>210500</v>
      </c>
      <c r="D53" s="34">
        <v>-3.4182151899999999E-2</v>
      </c>
      <c r="E53" s="93">
        <v>95878.689439110007</v>
      </c>
      <c r="F53" s="35"/>
      <c r="G53" s="259" t="s">
        <v>255</v>
      </c>
      <c r="H53" s="260"/>
      <c r="I53" s="260"/>
      <c r="J53" s="261"/>
      <c r="K53" s="259" t="s">
        <v>258</v>
      </c>
      <c r="L53" s="260"/>
      <c r="M53" s="260"/>
      <c r="N53" s="261"/>
      <c r="O53" s="259" t="s">
        <v>259</v>
      </c>
      <c r="P53" s="260"/>
      <c r="Q53" s="260"/>
      <c r="R53" s="261"/>
    </row>
    <row r="54" spans="1:18" ht="17.25" thickBot="1">
      <c r="A54" s="40" t="s">
        <v>97</v>
      </c>
      <c r="B54" s="11" t="s">
        <v>98</v>
      </c>
      <c r="C54" s="205">
        <v>5.04</v>
      </c>
      <c r="D54" s="34">
        <v>-3.4482758600000003E-2</v>
      </c>
      <c r="E54" s="93">
        <v>16758340561.184914</v>
      </c>
      <c r="F54" s="35"/>
      <c r="G54" s="324" t="s">
        <v>55</v>
      </c>
      <c r="H54" s="336">
        <f ca="1">NOW()</f>
        <v>44433.009071990738</v>
      </c>
      <c r="I54" s="337"/>
      <c r="J54" s="338"/>
      <c r="K54" s="327" t="s">
        <v>55</v>
      </c>
      <c r="L54" s="336">
        <f ca="1">NOW()</f>
        <v>44433.009071990738</v>
      </c>
      <c r="M54" s="337"/>
      <c r="N54" s="338"/>
      <c r="O54" s="327" t="s">
        <v>55</v>
      </c>
      <c r="P54" s="336">
        <f ca="1">NOW()</f>
        <v>44433.009071990738</v>
      </c>
      <c r="Q54" s="337"/>
      <c r="R54" s="338"/>
    </row>
    <row r="55" spans="1:18" ht="17.25" thickBot="1">
      <c r="A55" s="40" t="s">
        <v>149</v>
      </c>
      <c r="B55" s="11" t="s">
        <v>150</v>
      </c>
      <c r="C55" s="205">
        <v>13.8</v>
      </c>
      <c r="D55" s="34">
        <v>-3.4965034999999998E-2</v>
      </c>
      <c r="E55" s="93">
        <v>2354672873.4570584</v>
      </c>
      <c r="F55" s="35"/>
      <c r="G55" s="321"/>
      <c r="H55" s="36" t="s">
        <v>58</v>
      </c>
      <c r="I55" s="73" t="s">
        <v>59</v>
      </c>
      <c r="J55" s="69" t="s">
        <v>264</v>
      </c>
      <c r="K55" s="321"/>
      <c r="L55" s="36" t="s">
        <v>58</v>
      </c>
      <c r="M55" s="73" t="s">
        <v>59</v>
      </c>
      <c r="N55" s="69" t="s">
        <v>264</v>
      </c>
      <c r="O55" s="321"/>
      <c r="P55" s="36" t="s">
        <v>58</v>
      </c>
      <c r="Q55" s="73" t="s">
        <v>59</v>
      </c>
      <c r="R55" s="69" t="s">
        <v>264</v>
      </c>
    </row>
    <row r="56" spans="1:18">
      <c r="A56" s="40" t="s">
        <v>203</v>
      </c>
      <c r="B56" s="11" t="s">
        <v>204</v>
      </c>
      <c r="C56" s="205">
        <v>16.5</v>
      </c>
      <c r="D56" s="34">
        <v>-3.50877193E-2</v>
      </c>
      <c r="E56" s="93">
        <v>2297954747.5358653</v>
      </c>
      <c r="F56" s="35"/>
      <c r="G56" s="55" t="str">
        <f ca="1">IFERROR(OFFSET(INDIRECT($H$3 &amp; "!A179"), 0, 0), "")</f>
        <v>이더리움클래식</v>
      </c>
      <c r="H56" s="38">
        <f t="shared" ref="H56:H65" ca="1" si="16">_xlfn.IFNA(VLOOKUP(G56, $B$2:$D$200, 2, FALSE), "")</f>
        <v>75500</v>
      </c>
      <c r="I56" s="76">
        <f t="shared" ref="I56:I65" ca="1" si="17">_xlfn.IFNA(VLOOKUP(G56, $B$2:$D$200, 3, FALSE), "")</f>
        <v>-4.8279339499999997E-2</v>
      </c>
      <c r="J56" s="85">
        <f ca="1">_xlfn.IFNA(VLOOKUP(G56, $B$2:$E$200, 4, FALSE), "")</f>
        <v>2683410.3084275299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46.7</v>
      </c>
      <c r="M56" s="76">
        <f t="shared" ref="M56:M75" ca="1" si="19">_xlfn.IFNA(VLOOKUP(K56, $B$2:$D$200, 3, FALSE), "")</f>
        <v>-6.4128256499999994E-2</v>
      </c>
      <c r="N56" s="85">
        <f ca="1">_xlfn.IFNA(VLOOKUP(K56, $B$2:$E$200, 4, FALSE), "")</f>
        <v>251996706.9238885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157</v>
      </c>
      <c r="Q56" s="76">
        <f t="shared" ref="Q56:Q75" ca="1" si="21">_xlfn.IFNA(VLOOKUP(O56, $B$2:$D$200, 3, FALSE), "")</f>
        <v>1.2903225799999999E-2</v>
      </c>
      <c r="R56" s="85">
        <f ca="1">_xlfn.IFNA(VLOOKUP(O56, $B$2:$E$200, 4, FALSE), "")</f>
        <v>945331067.28034377</v>
      </c>
    </row>
    <row r="57" spans="1:18">
      <c r="A57" s="40" t="s">
        <v>233</v>
      </c>
      <c r="B57" s="11" t="s">
        <v>234</v>
      </c>
      <c r="C57" s="205">
        <v>80</v>
      </c>
      <c r="D57" s="34">
        <v>-3.6144578300000001E-2</v>
      </c>
      <c r="E57" s="93">
        <v>448667394.73096561</v>
      </c>
      <c r="F57" s="35"/>
      <c r="G57" s="56" t="str">
        <f ca="1">IFERROR(OFFSET(INDIRECT($H$3 &amp; "!A179"), 1, 0), "")</f>
        <v>라이트코인</v>
      </c>
      <c r="H57" s="39">
        <f t="shared" ca="1" si="16"/>
        <v>210500</v>
      </c>
      <c r="I57" s="77">
        <f t="shared" ca="1" si="17"/>
        <v>-3.4182151899999999E-2</v>
      </c>
      <c r="J57" s="86">
        <f t="shared" ref="J57:J75" ca="1" si="22">_xlfn.IFNA(VLOOKUP(G57, $B$2:$E$200, 4, FALSE), "")</f>
        <v>95878.689439110007</v>
      </c>
      <c r="K57" s="56" t="str">
        <f ca="1">IFERROR(OFFSET(INDIRECT($H$3 &amp; "!A125"), 1, 0), "")</f>
        <v>썸씽</v>
      </c>
      <c r="L57" s="39">
        <f t="shared" ca="1" si="18"/>
        <v>80</v>
      </c>
      <c r="M57" s="77">
        <f t="shared" ca="1" si="19"/>
        <v>-3.6144578300000001E-2</v>
      </c>
      <c r="N57" s="86">
        <f t="shared" ref="N57:N75" ca="1" si="23">_xlfn.IFNA(VLOOKUP(K57, $B$2:$E$200, 4, FALSE), "")</f>
        <v>448667394.73096561</v>
      </c>
      <c r="O57" s="56" t="str">
        <f ca="1">IFERROR(OFFSET(INDIRECT($H$3 &amp; "!A152"), 1, 0), "")</f>
        <v>아더</v>
      </c>
      <c r="P57" s="39">
        <f t="shared" ca="1" si="20"/>
        <v>332</v>
      </c>
      <c r="Q57" s="77">
        <f t="shared" ca="1" si="21"/>
        <v>-8.9552238999999999E-3</v>
      </c>
      <c r="R57" s="86">
        <f t="shared" ref="R57:R75" ca="1" si="24">_xlfn.IFNA(VLOOKUP(O57, $B$2:$E$200, 4, FALSE), "")</f>
        <v>127382121.32792582</v>
      </c>
    </row>
    <row r="58" spans="1:18">
      <c r="A58" s="40" t="s">
        <v>159</v>
      </c>
      <c r="B58" s="11" t="s">
        <v>160</v>
      </c>
      <c r="C58" s="205">
        <v>1580</v>
      </c>
      <c r="D58" s="34">
        <v>-3.65853659E-2</v>
      </c>
      <c r="E58" s="93">
        <v>13521520.951790901</v>
      </c>
      <c r="F58" s="35"/>
      <c r="G58" s="56" t="str">
        <f ca="1">IFERROR(OFFSET(INDIRECT($H$3 &amp; "!A179"), 2, 0), "")</f>
        <v>디센트럴랜드</v>
      </c>
      <c r="H58" s="39">
        <f t="shared" ca="1" si="16"/>
        <v>1040</v>
      </c>
      <c r="I58" s="77">
        <f t="shared" ca="1" si="17"/>
        <v>-3.7037037000000002E-2</v>
      </c>
      <c r="J58" s="86">
        <f t="shared" ca="1" si="22"/>
        <v>37165035.87912824</v>
      </c>
      <c r="K58" s="56" t="str">
        <f ca="1">IFERROR(OFFSET(INDIRECT($H$3 &amp; "!A125"), 2, 0), "")</f>
        <v>무비블록</v>
      </c>
      <c r="L58" s="39">
        <f t="shared" ca="1" si="18"/>
        <v>12.2</v>
      </c>
      <c r="M58" s="77">
        <f t="shared" ca="1" si="19"/>
        <v>-2.4E-2</v>
      </c>
      <c r="N58" s="86">
        <f t="shared" ca="1" si="23"/>
        <v>2210756265.6732674</v>
      </c>
      <c r="O58" s="56" t="str">
        <f ca="1">IFERROR(OFFSET(INDIRECT($H$3 &amp; "!A152"), 2, 0), "")</f>
        <v>센티넬프로토콜</v>
      </c>
      <c r="P58" s="39">
        <f t="shared" ca="1" si="20"/>
        <v>235</v>
      </c>
      <c r="Q58" s="77">
        <f t="shared" ca="1" si="21"/>
        <v>0</v>
      </c>
      <c r="R58" s="86">
        <f t="shared" ca="1" si="24"/>
        <v>545734991.57706726</v>
      </c>
    </row>
    <row r="59" spans="1:18">
      <c r="A59" s="40" t="s">
        <v>165</v>
      </c>
      <c r="B59" s="11" t="s">
        <v>166</v>
      </c>
      <c r="C59" s="205">
        <v>262</v>
      </c>
      <c r="D59" s="34">
        <v>-3.67647059E-2</v>
      </c>
      <c r="E59" s="93">
        <v>118901068.89214589</v>
      </c>
      <c r="F59" s="35"/>
      <c r="G59" s="56" t="str">
        <f ca="1">IFERROR(OFFSET(INDIRECT($H$3 &amp; "!A179"), 3, 0), "")</f>
        <v>도지코인</v>
      </c>
      <c r="H59" s="39">
        <f t="shared" ca="1" si="16"/>
        <v>348</v>
      </c>
      <c r="I59" s="77">
        <f t="shared" ca="1" si="17"/>
        <v>-5.6910569100000002E-2</v>
      </c>
      <c r="J59" s="86">
        <f t="shared" ca="1" si="22"/>
        <v>926671824.89814615</v>
      </c>
      <c r="K59" s="56" t="str">
        <f ca="1">IFERROR(OFFSET(INDIRECT($H$3 &amp; "!A125"), 3, 0), "")</f>
        <v>캐리프로토콜</v>
      </c>
      <c r="L59" s="39">
        <f t="shared" ca="1" si="18"/>
        <v>13.8</v>
      </c>
      <c r="M59" s="77">
        <f t="shared" ca="1" si="19"/>
        <v>-3.4965034999999998E-2</v>
      </c>
      <c r="N59" s="86">
        <f t="shared" ca="1" si="23"/>
        <v>2354672873.4570584</v>
      </c>
      <c r="O59" s="56" t="str">
        <f ca="1">IFERROR(OFFSET(INDIRECT($H$3 &amp; "!A152"), 3, 0), "")</f>
        <v>스팀</v>
      </c>
      <c r="P59" s="39">
        <f t="shared" ca="1" si="20"/>
        <v>698</v>
      </c>
      <c r="Q59" s="77">
        <f t="shared" ca="1" si="21"/>
        <v>1.3062409299999999E-2</v>
      </c>
      <c r="R59" s="86">
        <f t="shared" ca="1" si="24"/>
        <v>90938230.439876407</v>
      </c>
    </row>
    <row r="60" spans="1:18">
      <c r="A60" s="40" t="s">
        <v>60</v>
      </c>
      <c r="B60" s="11" t="s">
        <v>61</v>
      </c>
      <c r="C60" s="205">
        <v>1040</v>
      </c>
      <c r="D60" s="34">
        <v>-3.7037037000000002E-2</v>
      </c>
      <c r="E60" s="93">
        <v>37165035.87912824</v>
      </c>
      <c r="F60" s="35"/>
      <c r="G60" s="56" t="str">
        <f ca="1">IFERROR(OFFSET(INDIRECT($H$3 &amp; "!A179"), 4, 0), "")</f>
        <v>비트코인골드</v>
      </c>
      <c r="H60" s="39">
        <f t="shared" ca="1" si="16"/>
        <v>80220</v>
      </c>
      <c r="I60" s="77">
        <f t="shared" ca="1" si="17"/>
        <v>-4.5227326800000002E-2</v>
      </c>
      <c r="J60" s="90">
        <f t="shared" ca="1" si="22"/>
        <v>337117.00034194998</v>
      </c>
      <c r="K60" s="58" t="str">
        <f ca="1">IFERROR(OFFSET(INDIRECT($H$3 &amp; "!A125"), 4, 0), "")</f>
        <v>에브리피디아</v>
      </c>
      <c r="L60" s="44">
        <f t="shared" ca="1" si="18"/>
        <v>18.7</v>
      </c>
      <c r="M60" s="78">
        <f t="shared" ca="1" si="19"/>
        <v>3.3149171300000002E-2</v>
      </c>
      <c r="N60" s="90">
        <f t="shared" ca="1" si="23"/>
        <v>5887125587.3876629</v>
      </c>
      <c r="O60" s="58" t="str">
        <f ca="1">IFERROR(OFFSET(INDIRECT($H$3 &amp; "!A152"), 4, 0), "")</f>
        <v>스테이터스네트워크토큰</v>
      </c>
      <c r="P60" s="44">
        <f t="shared" ca="1" si="20"/>
        <v>120</v>
      </c>
      <c r="Q60" s="78">
        <f t="shared" ca="1" si="21"/>
        <v>-3.2258064500000003E-2</v>
      </c>
      <c r="R60" s="90">
        <f t="shared" ca="1" si="24"/>
        <v>376101114.04489827</v>
      </c>
    </row>
    <row r="61" spans="1:18">
      <c r="A61" s="40" t="s">
        <v>95</v>
      </c>
      <c r="B61" s="11" t="s">
        <v>96</v>
      </c>
      <c r="C61" s="205">
        <v>4805</v>
      </c>
      <c r="D61" s="34">
        <v>-3.7074148299999998E-2</v>
      </c>
      <c r="E61" s="93">
        <v>6966644.6601407202</v>
      </c>
      <c r="F61" s="35"/>
      <c r="G61" s="60" t="str">
        <f ca="1">IFERROR(OFFSET(INDIRECT($H$3 &amp; "!A179"), 5, 0), "")</f>
        <v>시빅</v>
      </c>
      <c r="H61" s="45">
        <f t="shared" ca="1" si="16"/>
        <v>413</v>
      </c>
      <c r="I61" s="80">
        <f t="shared" ca="1" si="17"/>
        <v>-5.27522936E-2</v>
      </c>
      <c r="J61" s="99">
        <f t="shared" ca="1" si="22"/>
        <v>34097564.943337627</v>
      </c>
      <c r="K61" s="56" t="str">
        <f ca="1">IFERROR(OFFSET(INDIRECT($H$3 &amp; "!A125"), 5, 0), "")</f>
        <v>아하토큰</v>
      </c>
      <c r="L61" s="39">
        <f t="shared" ca="1" si="18"/>
        <v>14</v>
      </c>
      <c r="M61" s="77">
        <f t="shared" ca="1" si="19"/>
        <v>2.9411764699999999E-2</v>
      </c>
      <c r="N61" s="99">
        <f t="shared" ca="1" si="23"/>
        <v>2619919879.6749287</v>
      </c>
      <c r="O61" s="56" t="str">
        <f ca="1">IFERROR(OFFSET(INDIRECT($H$3 &amp; "!A152"), 5, 0), "")</f>
        <v>넴</v>
      </c>
      <c r="P61" s="39">
        <f t="shared" ca="1" si="20"/>
        <v>240</v>
      </c>
      <c r="Q61" s="77">
        <f t="shared" ca="1" si="21"/>
        <v>-3.2258064500000003E-2</v>
      </c>
      <c r="R61" s="99">
        <f t="shared" ca="1" si="24"/>
        <v>149414444.66056833</v>
      </c>
    </row>
    <row r="62" spans="1:18">
      <c r="A62" s="40" t="s">
        <v>71</v>
      </c>
      <c r="B62" s="11" t="s">
        <v>72</v>
      </c>
      <c r="C62" s="205">
        <v>25.4</v>
      </c>
      <c r="D62" s="34">
        <v>-3.7878787900000002E-2</v>
      </c>
      <c r="E62" s="93">
        <v>783199468.09689546</v>
      </c>
      <c r="F62" s="35"/>
      <c r="G62" s="56" t="str">
        <f ca="1">IFERROR(OFFSET(INDIRECT($H$3 &amp; "!A179"), 6, 0), "")</f>
        <v>샌드박스</v>
      </c>
      <c r="H62" s="39">
        <f t="shared" ca="1" si="16"/>
        <v>744</v>
      </c>
      <c r="I62" s="77">
        <f t="shared" ca="1" si="17"/>
        <v>-5.4637865299999998E-2</v>
      </c>
      <c r="J62" s="86">
        <f t="shared" ca="1" si="22"/>
        <v>63282375.488646828</v>
      </c>
      <c r="K62" s="56" t="str">
        <f ca="1">IFERROR(OFFSET(INDIRECT($H$3 &amp; "!A125"), 6, 0), "")</f>
        <v>시아코인</v>
      </c>
      <c r="L62" s="39">
        <f t="shared" ca="1" si="18"/>
        <v>24.7</v>
      </c>
      <c r="M62" s="77">
        <f t="shared" ca="1" si="19"/>
        <v>2.0661156999999999E-2</v>
      </c>
      <c r="N62" s="86">
        <f t="shared" ca="1" si="23"/>
        <v>2644517477.4693346</v>
      </c>
      <c r="O62" s="56" t="str">
        <f ca="1">IFERROR(OFFSET(INDIRECT($H$3 &amp; "!A152"), 6, 0), "")</f>
        <v>하이브</v>
      </c>
      <c r="P62" s="39">
        <f t="shared" ca="1" si="20"/>
        <v>593</v>
      </c>
      <c r="Q62" s="77">
        <f t="shared" ca="1" si="21"/>
        <v>-5.1200000000000002E-2</v>
      </c>
      <c r="R62" s="86">
        <f t="shared" ca="1" si="24"/>
        <v>30858492.419296101</v>
      </c>
    </row>
    <row r="63" spans="1:18">
      <c r="A63" s="40" t="s">
        <v>89</v>
      </c>
      <c r="B63" s="11" t="s">
        <v>90</v>
      </c>
      <c r="C63" s="205">
        <v>1395</v>
      </c>
      <c r="D63" s="34">
        <v>-3.7931034500000002E-2</v>
      </c>
      <c r="E63" s="93">
        <v>297871117.52706468</v>
      </c>
      <c r="F63" s="35"/>
      <c r="G63" s="56" t="str">
        <f ca="1">IFERROR(OFFSET(INDIRECT($H$3 &amp; "!A179"), 7, 0), "")</f>
        <v>폴카닷</v>
      </c>
      <c r="H63" s="39">
        <f t="shared" ca="1" si="16"/>
        <v>30730</v>
      </c>
      <c r="I63" s="77">
        <f t="shared" ca="1" si="17"/>
        <v>-5.3296364800000003E-2</v>
      </c>
      <c r="J63" s="86">
        <f t="shared" ca="1" si="22"/>
        <v>1448506.0466479999</v>
      </c>
      <c r="K63" s="56" t="str">
        <f ca="1">IFERROR(OFFSET(INDIRECT($H$3 &amp; "!A125"), 7, 0), "")</f>
        <v>쿼크체인</v>
      </c>
      <c r="L63" s="39">
        <f t="shared" ca="1" si="18"/>
        <v>25.4</v>
      </c>
      <c r="M63" s="77">
        <f t="shared" ca="1" si="19"/>
        <v>-3.7878787900000002E-2</v>
      </c>
      <c r="N63" s="86">
        <f t="shared" ca="1" si="23"/>
        <v>783199468.09689546</v>
      </c>
      <c r="O63" s="56" t="str">
        <f ca="1">IFERROR(OFFSET(INDIRECT($H$3 &amp; "!A152"), 7, 0), "")</f>
        <v>파워렛저</v>
      </c>
      <c r="P63" s="39">
        <f t="shared" ca="1" si="20"/>
        <v>378</v>
      </c>
      <c r="Q63" s="77">
        <f t="shared" ca="1" si="21"/>
        <v>-4.3037974700000002E-2</v>
      </c>
      <c r="R63" s="86">
        <f t="shared" ca="1" si="24"/>
        <v>60678656.174728408</v>
      </c>
    </row>
    <row r="64" spans="1:18">
      <c r="A64" s="40" t="s">
        <v>173</v>
      </c>
      <c r="B64" s="11" t="s">
        <v>174</v>
      </c>
      <c r="C64" s="205">
        <v>378</v>
      </c>
      <c r="D64" s="34">
        <v>-4.3037974700000002E-2</v>
      </c>
      <c r="E64" s="93">
        <v>60678656.174728408</v>
      </c>
      <c r="F64" s="35"/>
      <c r="G64" s="56" t="str">
        <f ca="1">IFERROR(OFFSET(INDIRECT($H$3 &amp; "!A179"), 8, 0), "")</f>
        <v>베이직어텐션토큰</v>
      </c>
      <c r="H64" s="39">
        <f t="shared" ca="1" si="16"/>
        <v>989</v>
      </c>
      <c r="I64" s="77">
        <f t="shared" ca="1" si="17"/>
        <v>-4.9038461499999998E-2</v>
      </c>
      <c r="J64" s="86">
        <f t="shared" ca="1" si="22"/>
        <v>13431040.31721206</v>
      </c>
      <c r="K64" s="56" t="str">
        <f ca="1">IFERROR(OFFSET(INDIRECT($H$3 &amp; "!A125"), 8, 0), "")</f>
        <v>메인프레임</v>
      </c>
      <c r="L64" s="39">
        <f t="shared" ca="1" si="18"/>
        <v>15</v>
      </c>
      <c r="M64" s="77">
        <f t="shared" ca="1" si="19"/>
        <v>-4.4585987299999998E-2</v>
      </c>
      <c r="N64" s="86">
        <f t="shared" ca="1" si="23"/>
        <v>1447093148.73894</v>
      </c>
      <c r="O64" s="56" t="str">
        <f ca="1">IFERROR(OFFSET(INDIRECT($H$3 &amp; "!A152"), 8, 0), "")</f>
        <v>쎄타퓨엘</v>
      </c>
      <c r="P64" s="39">
        <f t="shared" ca="1" si="20"/>
        <v>401</v>
      </c>
      <c r="Q64" s="77">
        <f t="shared" ca="1" si="21"/>
        <v>-1.7156862700000001E-2</v>
      </c>
      <c r="R64" s="86">
        <f t="shared" ca="1" si="24"/>
        <v>118543389.12141185</v>
      </c>
    </row>
    <row r="65" spans="1:18" ht="17.25" thickBot="1">
      <c r="A65" s="40" t="s">
        <v>75</v>
      </c>
      <c r="B65" s="11" t="s">
        <v>76</v>
      </c>
      <c r="C65" s="205">
        <v>31790</v>
      </c>
      <c r="D65" s="34">
        <v>-4.3909774399999997E-2</v>
      </c>
      <c r="E65" s="93">
        <v>687429.75575257</v>
      </c>
      <c r="F65" s="35"/>
      <c r="G65" s="57" t="str">
        <f ca="1">IFERROR(OFFSET(INDIRECT($H$3 &amp; "!A179"), 9, 0), "")</f>
        <v>카이버네트워크</v>
      </c>
      <c r="H65" s="37">
        <f t="shared" ca="1" si="16"/>
        <v>2460</v>
      </c>
      <c r="I65" s="79">
        <f t="shared" ca="1" si="17"/>
        <v>-4.4660194200000003E-2</v>
      </c>
      <c r="J65" s="87">
        <f t="shared" ca="1" si="22"/>
        <v>10393378.466479881</v>
      </c>
      <c r="K65" s="57" t="str">
        <f ca="1">IFERROR(OFFSET(INDIRECT($H$3 &amp; "!A125"), 9, 0), "")</f>
        <v>리퍼리움</v>
      </c>
      <c r="L65" s="37">
        <f t="shared" ca="1" si="18"/>
        <v>16.5</v>
      </c>
      <c r="M65" s="79">
        <f t="shared" ca="1" si="19"/>
        <v>-3.50877193E-2</v>
      </c>
      <c r="N65" s="87">
        <f t="shared" ca="1" si="23"/>
        <v>2297954747.5358653</v>
      </c>
      <c r="O65" s="57" t="str">
        <f ca="1">IFERROR(OFFSET(INDIRECT($H$3 &amp; "!A152"), 9, 0), "")</f>
        <v>비체인</v>
      </c>
      <c r="P65" s="37">
        <f t="shared" ca="1" si="20"/>
        <v>150</v>
      </c>
      <c r="Q65" s="79">
        <f t="shared" ca="1" si="21"/>
        <v>-2.5974026000000001E-2</v>
      </c>
      <c r="R65" s="87">
        <f t="shared" ca="1" si="24"/>
        <v>396520475.43729043</v>
      </c>
    </row>
    <row r="66" spans="1:18">
      <c r="A66" s="40" t="s">
        <v>207</v>
      </c>
      <c r="B66" s="11" t="s">
        <v>208</v>
      </c>
      <c r="C66" s="205">
        <v>15</v>
      </c>
      <c r="D66" s="34">
        <v>-4.4585987299999998E-2</v>
      </c>
      <c r="E66" s="93">
        <v>1447093148.73894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1180</v>
      </c>
      <c r="I66" s="76">
        <f t="shared" ref="I66:I75" ca="1" si="26">_xlfn.IFNA(VLOOKUP(G66, $B$2:$D$200, 3, FALSE), "")</f>
        <v>-6.3492063500000001E-2</v>
      </c>
      <c r="J66" s="85">
        <f t="shared" ca="1" si="22"/>
        <v>69523940.338606983</v>
      </c>
      <c r="K66" s="55" t="str">
        <f ca="1">IFERROR(OFFSET(INDIRECT($H$3 &amp; "!A125"), 10, 0), "")</f>
        <v>메디블록</v>
      </c>
      <c r="L66" s="38">
        <f t="shared" ca="1" si="18"/>
        <v>95.9</v>
      </c>
      <c r="M66" s="76">
        <f t="shared" ca="1" si="19"/>
        <v>1.6967126200000002E-2</v>
      </c>
      <c r="N66" s="85">
        <f t="shared" ca="1" si="23"/>
        <v>1580275384.9041083</v>
      </c>
      <c r="O66" s="55" t="str">
        <f ca="1">IFERROR(OFFSET(INDIRECT($H$3 &amp; "!A152"), 10, 0), "")</f>
        <v>트론</v>
      </c>
      <c r="P66" s="38">
        <f t="shared" ca="1" si="20"/>
        <v>103</v>
      </c>
      <c r="Q66" s="76">
        <f t="shared" ca="1" si="21"/>
        <v>-9.6153846000000005E-3</v>
      </c>
      <c r="R66" s="85">
        <f t="shared" ca="1" si="24"/>
        <v>329103060.80060124</v>
      </c>
    </row>
    <row r="67" spans="1:18">
      <c r="A67" s="40" t="s">
        <v>135</v>
      </c>
      <c r="B67" s="11" t="s">
        <v>136</v>
      </c>
      <c r="C67" s="205">
        <v>2460</v>
      </c>
      <c r="D67" s="34">
        <v>-4.4660194200000003E-2</v>
      </c>
      <c r="E67" s="93">
        <v>10393378.466479881</v>
      </c>
      <c r="F67" s="35"/>
      <c r="G67" s="56" t="str">
        <f ca="1">IFERROR(OFFSET(INDIRECT($H$3 &amp; "!A179"), 11, 0), "")</f>
        <v>세럼</v>
      </c>
      <c r="H67" s="39">
        <f t="shared" ca="1" si="25"/>
        <v>8295</v>
      </c>
      <c r="I67" s="77">
        <f t="shared" ca="1" si="26"/>
        <v>-5.7921635399999997E-2</v>
      </c>
      <c r="J67" s="86">
        <f t="shared" ca="1" si="22"/>
        <v>8881153.6640263107</v>
      </c>
      <c r="K67" s="56" t="str">
        <f ca="1">IFERROR(OFFSET(INDIRECT($H$3 &amp; "!A125"), 11, 0), "")</f>
        <v>썬더토큰</v>
      </c>
      <c r="L67" s="39">
        <f t="shared" ca="1" si="18"/>
        <v>13.8</v>
      </c>
      <c r="M67" s="77">
        <f t="shared" ca="1" si="19"/>
        <v>-1.42857143E-2</v>
      </c>
      <c r="N67" s="86">
        <f t="shared" ca="1" si="23"/>
        <v>2542237745.1422648</v>
      </c>
      <c r="O67" s="56" t="str">
        <f ca="1">IFERROR(OFFSET(INDIRECT($H$3 &amp; "!A152"), 11, 0), "")</f>
        <v>크립토닷컴체인</v>
      </c>
      <c r="P67" s="39">
        <f t="shared" ca="1" si="20"/>
        <v>184</v>
      </c>
      <c r="Q67" s="77">
        <f t="shared" ca="1" si="21"/>
        <v>-1.0752688200000001E-2</v>
      </c>
      <c r="R67" s="86">
        <f t="shared" ca="1" si="24"/>
        <v>62451600.062811829</v>
      </c>
    </row>
    <row r="68" spans="1:18">
      <c r="A68" s="40" t="s">
        <v>91</v>
      </c>
      <c r="B68" s="11" t="s">
        <v>92</v>
      </c>
      <c r="C68" s="205">
        <v>80220</v>
      </c>
      <c r="D68" s="34">
        <v>-4.5227326800000002E-2</v>
      </c>
      <c r="E68" s="93">
        <v>337117.00034194998</v>
      </c>
      <c r="F68" s="35"/>
      <c r="G68" s="56" t="str">
        <f ca="1">IFERROR(OFFSET(INDIRECT($H$3 &amp; "!A179"), 12, 0), "")</f>
        <v>웨이브</v>
      </c>
      <c r="H68" s="39">
        <f t="shared" ca="1" si="25"/>
        <v>28640</v>
      </c>
      <c r="I68" s="77">
        <f t="shared" ca="1" si="26"/>
        <v>-5.4785478499999998E-2</v>
      </c>
      <c r="J68" s="86">
        <f t="shared" ca="1" si="22"/>
        <v>480420.69530338998</v>
      </c>
      <c r="K68" s="56" t="str">
        <f ca="1">IFERROR(OFFSET(INDIRECT($H$3 &amp; "!A125"), 12, 0), "")</f>
        <v>에스티피</v>
      </c>
      <c r="L68" s="39">
        <f t="shared" ca="1" si="18"/>
        <v>76.400000000000006</v>
      </c>
      <c r="M68" s="77">
        <f t="shared" ca="1" si="19"/>
        <v>2.6246719000000002E-3</v>
      </c>
      <c r="N68" s="86">
        <f t="shared" ca="1" si="23"/>
        <v>538034667.52079093</v>
      </c>
      <c r="O68" s="56" t="str">
        <f ca="1">IFERROR(OFFSET(INDIRECT($H$3 &amp; "!A152"), 12, 0), "")</f>
        <v>폴리매쓰</v>
      </c>
      <c r="P68" s="39">
        <f t="shared" ca="1" si="20"/>
        <v>387</v>
      </c>
      <c r="Q68" s="77">
        <f t="shared" ca="1" si="21"/>
        <v>-2.51889169E-2</v>
      </c>
      <c r="R68" s="86">
        <f t="shared" ca="1" si="24"/>
        <v>25304315.90697499</v>
      </c>
    </row>
    <row r="69" spans="1:18">
      <c r="A69" s="40" t="s">
        <v>179</v>
      </c>
      <c r="B69" s="11" t="s">
        <v>180</v>
      </c>
      <c r="C69" s="205">
        <v>15330</v>
      </c>
      <c r="D69" s="34">
        <v>-4.6048537600000002E-2</v>
      </c>
      <c r="E69" s="93">
        <v>4900913.3513957197</v>
      </c>
      <c r="F69" s="35"/>
      <c r="G69" s="56" t="str">
        <f ca="1">IFERROR(OFFSET(INDIRECT($H$3 &amp; "!A179"), 13, 0), "")</f>
        <v>코스모스</v>
      </c>
      <c r="H69" s="39">
        <f t="shared" ca="1" si="25"/>
        <v>23580</v>
      </c>
      <c r="I69" s="77">
        <f t="shared" ca="1" si="26"/>
        <v>-7.3113207499999999E-2</v>
      </c>
      <c r="J69" s="86">
        <f t="shared" ca="1" si="22"/>
        <v>1040532.92358782</v>
      </c>
      <c r="K69" s="56" t="str">
        <f ca="1">IFERROR(OFFSET(INDIRECT($H$3 &amp; "!A125"), 13, 0), "")</f>
        <v>저스트</v>
      </c>
      <c r="L69" s="39">
        <f t="shared" ca="1" si="18"/>
        <v>84.3</v>
      </c>
      <c r="M69" s="77">
        <f t="shared" ca="1" si="19"/>
        <v>-3.2146957499999997E-2</v>
      </c>
      <c r="N69" s="86">
        <f t="shared" ca="1" si="23"/>
        <v>199508917.33644903</v>
      </c>
      <c r="O69" s="56" t="str">
        <f ca="1">IFERROR(OFFSET(INDIRECT($H$3 &amp; "!A152"), 13, 0), "")</f>
        <v>보라</v>
      </c>
      <c r="P69" s="39">
        <f t="shared" ca="1" si="20"/>
        <v>262</v>
      </c>
      <c r="Q69" s="77">
        <f t="shared" ca="1" si="21"/>
        <v>-3.67647059E-2</v>
      </c>
      <c r="R69" s="86">
        <f t="shared" ca="1" si="24"/>
        <v>118901068.89214589</v>
      </c>
    </row>
    <row r="70" spans="1:18">
      <c r="A70" s="40" t="s">
        <v>121</v>
      </c>
      <c r="B70" s="11" t="s">
        <v>122</v>
      </c>
      <c r="C70" s="205">
        <v>37.200000000000003</v>
      </c>
      <c r="D70" s="34">
        <v>-4.6153846200000001E-2</v>
      </c>
      <c r="E70" s="93">
        <v>769482662.50967979</v>
      </c>
      <c r="F70" s="35"/>
      <c r="G70" s="56" t="str">
        <f ca="1">IFERROR(OFFSET(INDIRECT($H$3 &amp; "!A179"), 14, 0), "")</f>
        <v>스와이프</v>
      </c>
      <c r="H70" s="39">
        <f t="shared" ca="1" si="25"/>
        <v>4710</v>
      </c>
      <c r="I70" s="77">
        <f t="shared" ca="1" si="26"/>
        <v>6.5610859699999996E-2</v>
      </c>
      <c r="J70" s="90">
        <f t="shared" ca="1" si="22"/>
        <v>11958659.197057741</v>
      </c>
      <c r="K70" s="58" t="str">
        <f ca="1">IFERROR(OFFSET(INDIRECT($H$3 &amp; "!A125"), 14, 0), "")</f>
        <v>엠블</v>
      </c>
      <c r="L70" s="44">
        <f t="shared" ca="1" si="18"/>
        <v>20.399999999999999</v>
      </c>
      <c r="M70" s="78">
        <f t="shared" ca="1" si="19"/>
        <v>-2.3923445000000002E-2</v>
      </c>
      <c r="N70" s="90">
        <f t="shared" ca="1" si="23"/>
        <v>1325300528.9905167</v>
      </c>
      <c r="O70" s="58" t="str">
        <f ca="1">IFERROR(OFFSET(INDIRECT($H$3 &amp; "!A152"), 14, 0), "")</f>
        <v>칠리즈</v>
      </c>
      <c r="P70" s="44">
        <f t="shared" ca="1" si="20"/>
        <v>448</v>
      </c>
      <c r="Q70" s="78">
        <f t="shared" ca="1" si="21"/>
        <v>-5.2854122599999998E-2</v>
      </c>
      <c r="R70" s="90">
        <f t="shared" ca="1" si="24"/>
        <v>101421176.15506165</v>
      </c>
    </row>
    <row r="71" spans="1:18">
      <c r="A71" s="40" t="s">
        <v>129</v>
      </c>
      <c r="B71" s="11" t="s">
        <v>130</v>
      </c>
      <c r="C71" s="205">
        <v>122</v>
      </c>
      <c r="D71" s="34">
        <v>-4.6875E-2</v>
      </c>
      <c r="E71" s="93">
        <v>127788179.09569824</v>
      </c>
      <c r="F71" s="35"/>
      <c r="G71" s="60" t="str">
        <f ca="1">IFERROR(OFFSET(INDIRECT($H$3 &amp; "!A179"), 15, 0), "")</f>
        <v>어거</v>
      </c>
      <c r="H71" s="45">
        <f t="shared" ca="1" si="25"/>
        <v>33410</v>
      </c>
      <c r="I71" s="80">
        <f t="shared" ca="1" si="26"/>
        <v>-5.1660516599999998E-2</v>
      </c>
      <c r="J71" s="99">
        <f t="shared" ca="1" si="22"/>
        <v>607657.80070975004</v>
      </c>
      <c r="K71" s="56" t="str">
        <f ca="1">IFERROR(OFFSET(INDIRECT($H$3 &amp; "!A125"), 15, 0), "")</f>
        <v>스톰엑스</v>
      </c>
      <c r="L71" s="39">
        <f t="shared" ca="1" si="18"/>
        <v>37.200000000000003</v>
      </c>
      <c r="M71" s="77">
        <f t="shared" ca="1" si="19"/>
        <v>-4.6153846200000001E-2</v>
      </c>
      <c r="N71" s="99">
        <f t="shared" ca="1" si="23"/>
        <v>769482662.50967979</v>
      </c>
      <c r="O71" s="56" t="str">
        <f ca="1">IFERROR(OFFSET(INDIRECT($H$3 &amp; "!A152"), 15, 0), "")</f>
        <v>디카르고</v>
      </c>
      <c r="P71" s="39">
        <f t="shared" ca="1" si="20"/>
        <v>205</v>
      </c>
      <c r="Q71" s="77">
        <f t="shared" ca="1" si="21"/>
        <v>-2.8436019E-2</v>
      </c>
      <c r="R71" s="99">
        <f t="shared" ca="1" si="24"/>
        <v>190856684.2380909</v>
      </c>
    </row>
    <row r="72" spans="1:18">
      <c r="A72" s="40" t="s">
        <v>103</v>
      </c>
      <c r="B72" s="11" t="s">
        <v>104</v>
      </c>
      <c r="C72" s="205">
        <v>1285</v>
      </c>
      <c r="D72" s="34">
        <v>-4.8148148100000003E-2</v>
      </c>
      <c r="E72" s="93">
        <v>12366925.90394979</v>
      </c>
      <c r="F72" s="35"/>
      <c r="G72" s="56" t="str">
        <f ca="1">IFERROR(OFFSET(INDIRECT($H$3 &amp; "!A179"), 16, 0), "")</f>
        <v>엑시인피니티</v>
      </c>
      <c r="H72" s="39">
        <f t="shared" ca="1" si="25"/>
        <v>82680</v>
      </c>
      <c r="I72" s="77">
        <f t="shared" ca="1" si="26"/>
        <v>-7.9697239500000003E-2</v>
      </c>
      <c r="J72" s="86">
        <f t="shared" ca="1" si="22"/>
        <v>1407261.9829717099</v>
      </c>
      <c r="K72" s="56" t="str">
        <f ca="1">IFERROR(OFFSET(INDIRECT($H$3 &amp; "!A125"), 16, 0), "")</f>
        <v>비트토렌트</v>
      </c>
      <c r="L72" s="39">
        <f t="shared" ca="1" si="18"/>
        <v>5.04</v>
      </c>
      <c r="M72" s="77">
        <f t="shared" ca="1" si="19"/>
        <v>-3.4482758600000003E-2</v>
      </c>
      <c r="N72" s="86">
        <f t="shared" ca="1" si="23"/>
        <v>16758340561.184914</v>
      </c>
      <c r="O72" s="56" t="str">
        <f ca="1">IFERROR(OFFSET(INDIRECT($H$3 &amp; "!A152"), 16, 0), "")</f>
        <v>스텔라루멘</v>
      </c>
      <c r="P72" s="39">
        <f t="shared" ca="1" si="20"/>
        <v>427</v>
      </c>
      <c r="Q72" s="77">
        <f t="shared" ca="1" si="21"/>
        <v>-3.1746031700000003E-2</v>
      </c>
      <c r="R72" s="86">
        <f t="shared" ca="1" si="24"/>
        <v>120714630.71624388</v>
      </c>
    </row>
    <row r="73" spans="1:18">
      <c r="A73" s="40" t="s">
        <v>99</v>
      </c>
      <c r="B73" s="11" t="s">
        <v>100</v>
      </c>
      <c r="C73" s="205">
        <v>75500</v>
      </c>
      <c r="D73" s="34">
        <v>-4.8279339499999997E-2</v>
      </c>
      <c r="E73" s="93">
        <v>2683410.3084275299</v>
      </c>
      <c r="F73" s="35"/>
      <c r="G73" s="56" t="str">
        <f ca="1">IFERROR(OFFSET(INDIRECT($H$3 &amp; "!A179"), 17, 0), "")</f>
        <v>비트코인캐시에이비씨</v>
      </c>
      <c r="H73" s="39">
        <f t="shared" ca="1" si="25"/>
        <v>87600</v>
      </c>
      <c r="I73" s="77">
        <f t="shared" ca="1" si="26"/>
        <v>-5.99849769E-2</v>
      </c>
      <c r="J73" s="86">
        <f t="shared" ca="1" si="22"/>
        <v>1059830.3858729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도지코인</v>
      </c>
      <c r="P73" s="39">
        <f t="shared" ca="1" si="20"/>
        <v>348</v>
      </c>
      <c r="Q73" s="77">
        <f t="shared" ca="1" si="21"/>
        <v>-5.6910569100000002E-2</v>
      </c>
      <c r="R73" s="86">
        <f t="shared" ca="1" si="24"/>
        <v>926671824.89814615</v>
      </c>
    </row>
    <row r="74" spans="1:18">
      <c r="A74" s="40" t="s">
        <v>62</v>
      </c>
      <c r="B74" s="11" t="s">
        <v>63</v>
      </c>
      <c r="C74" s="205">
        <v>67190</v>
      </c>
      <c r="D74" s="34">
        <v>-4.8435065899999998E-2</v>
      </c>
      <c r="E74" s="93">
        <v>762193.66038756003</v>
      </c>
      <c r="F74" s="35"/>
      <c r="G74" s="56" t="str">
        <f ca="1">IFERROR(OFFSET(INDIRECT($H$3 &amp; "!A179"), 18, 0), "")</f>
        <v>카바</v>
      </c>
      <c r="H74" s="39">
        <f t="shared" ca="1" si="25"/>
        <v>9255</v>
      </c>
      <c r="I74" s="77">
        <f t="shared" ca="1" si="26"/>
        <v>-8.6377097700000002E-2</v>
      </c>
      <c r="J74" s="86">
        <f t="shared" ca="1" si="22"/>
        <v>9978046.8658117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시빅</v>
      </c>
      <c r="P74" s="39">
        <f t="shared" ca="1" si="20"/>
        <v>413</v>
      </c>
      <c r="Q74" s="77">
        <f t="shared" ca="1" si="21"/>
        <v>-5.27522936E-2</v>
      </c>
      <c r="R74" s="86">
        <f t="shared" ca="1" si="24"/>
        <v>34097564.943337627</v>
      </c>
    </row>
    <row r="75" spans="1:18" ht="17.25" thickBot="1">
      <c r="A75" s="40" t="s">
        <v>79</v>
      </c>
      <c r="B75" s="11" t="s">
        <v>80</v>
      </c>
      <c r="C75" s="205">
        <v>989</v>
      </c>
      <c r="D75" s="34">
        <v>-4.9038461499999998E-2</v>
      </c>
      <c r="E75" s="93">
        <v>13431040.31721206</v>
      </c>
      <c r="F75" s="35"/>
      <c r="G75" s="57" t="str">
        <f ca="1">IFERROR(OFFSET(INDIRECT($H$3 &amp; "!A179"), 19, 0), "")</f>
        <v>스트라이크</v>
      </c>
      <c r="H75" s="37">
        <f t="shared" ca="1" si="25"/>
        <v>75180</v>
      </c>
      <c r="I75" s="79">
        <f t="shared" ca="1" si="26"/>
        <v>-5.1715439000000002E-2</v>
      </c>
      <c r="J75" s="87">
        <f t="shared" ca="1" si="22"/>
        <v>677773.26014846005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744</v>
      </c>
      <c r="Q75" s="79">
        <f t="shared" ca="1" si="21"/>
        <v>-5.4637865299999998E-2</v>
      </c>
      <c r="R75" s="87">
        <f t="shared" ca="1" si="24"/>
        <v>63282375.488646828</v>
      </c>
    </row>
    <row r="76" spans="1:18">
      <c r="A76" s="40" t="s">
        <v>83</v>
      </c>
      <c r="B76" s="11" t="s">
        <v>84</v>
      </c>
      <c r="C76" s="205">
        <v>6185</v>
      </c>
      <c r="D76" s="34">
        <v>-4.9192928499999997E-2</v>
      </c>
      <c r="E76" s="93">
        <v>19731792.893390082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205">
        <v>404</v>
      </c>
      <c r="D77" s="34">
        <v>-4.9411764699999999E-2</v>
      </c>
      <c r="E77" s="93">
        <v>54740023.509027854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205">
        <v>593</v>
      </c>
      <c r="D78" s="34">
        <v>-5.1200000000000002E-2</v>
      </c>
      <c r="E78" s="93">
        <v>30858492.419296101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205">
        <v>33410</v>
      </c>
      <c r="D79" s="34">
        <v>-5.1660516599999998E-2</v>
      </c>
      <c r="E79" s="93">
        <v>607657.80070975004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205">
        <v>75180</v>
      </c>
      <c r="D80" s="34">
        <v>-5.1715439000000002E-2</v>
      </c>
      <c r="E80" s="93">
        <v>677773.26014846005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205">
        <v>413</v>
      </c>
      <c r="D81" s="34">
        <v>-5.27522936E-2</v>
      </c>
      <c r="E81" s="93">
        <v>34097564.943337627</v>
      </c>
      <c r="F81" s="35"/>
      <c r="G81" s="35"/>
      <c r="H81" s="35"/>
      <c r="I81" s="35"/>
    </row>
    <row r="82" spans="1:9">
      <c r="A82" s="40" t="s">
        <v>85</v>
      </c>
      <c r="B82" s="11" t="s">
        <v>86</v>
      </c>
      <c r="C82" s="205">
        <v>448</v>
      </c>
      <c r="D82" s="34">
        <v>-5.2854122599999998E-2</v>
      </c>
      <c r="E82" s="93">
        <v>101421176.15506165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205">
        <v>30730</v>
      </c>
      <c r="D83" s="34">
        <v>-5.3296364800000003E-2</v>
      </c>
      <c r="E83" s="93">
        <v>1448506.0466479999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205">
        <v>5630</v>
      </c>
      <c r="D84" s="34">
        <v>-5.4575986600000001E-2</v>
      </c>
      <c r="E84" s="93">
        <v>3497708.7211851901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205">
        <v>744</v>
      </c>
      <c r="D85" s="34">
        <v>-5.4637865299999998E-2</v>
      </c>
      <c r="E85" s="93">
        <v>63282375.488646828</v>
      </c>
      <c r="F85" s="35"/>
      <c r="G85" s="35"/>
      <c r="H85" s="35"/>
      <c r="I85" s="35"/>
    </row>
    <row r="86" spans="1:9">
      <c r="A86" s="40" t="s">
        <v>157</v>
      </c>
      <c r="B86" s="11" t="s">
        <v>158</v>
      </c>
      <c r="C86" s="205">
        <v>28640</v>
      </c>
      <c r="D86" s="34">
        <v>-5.4785478499999998E-2</v>
      </c>
      <c r="E86" s="93">
        <v>480420.69530338998</v>
      </c>
      <c r="F86" s="35"/>
      <c r="G86" s="35"/>
      <c r="H86" s="35"/>
      <c r="I86" s="35"/>
    </row>
    <row r="87" spans="1:9">
      <c r="A87" s="40" t="s">
        <v>265</v>
      </c>
      <c r="B87" s="11" t="s">
        <v>266</v>
      </c>
      <c r="C87" s="205">
        <v>348</v>
      </c>
      <c r="D87" s="34">
        <v>-5.6910569100000002E-2</v>
      </c>
      <c r="E87" s="93">
        <v>926671824.89814615</v>
      </c>
      <c r="F87" s="35"/>
      <c r="G87" s="35"/>
      <c r="H87" s="35"/>
      <c r="I87" s="35"/>
    </row>
    <row r="88" spans="1:9">
      <c r="A88" s="40" t="s">
        <v>191</v>
      </c>
      <c r="B88" s="11" t="s">
        <v>192</v>
      </c>
      <c r="C88" s="205">
        <v>264</v>
      </c>
      <c r="D88" s="34">
        <v>-5.71428571E-2</v>
      </c>
      <c r="E88" s="93">
        <v>103960636.8655833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205">
        <v>8600</v>
      </c>
      <c r="D89" s="34">
        <v>-5.7534246599999998E-2</v>
      </c>
      <c r="E89" s="93">
        <v>2816031.9515070701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205">
        <v>8295</v>
      </c>
      <c r="D90" s="34">
        <v>-5.7921635399999997E-2</v>
      </c>
      <c r="E90" s="93">
        <v>8881153.6640263107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205">
        <v>3185</v>
      </c>
      <c r="D91" s="34">
        <v>-5.9084194999999999E-2</v>
      </c>
      <c r="E91" s="93">
        <v>144595684.71640894</v>
      </c>
      <c r="F91" s="35"/>
      <c r="G91" s="35"/>
      <c r="H91" s="35"/>
      <c r="I91" s="35"/>
    </row>
    <row r="92" spans="1:9">
      <c r="A92" s="40" t="s">
        <v>105</v>
      </c>
      <c r="B92" s="11" t="s">
        <v>106</v>
      </c>
      <c r="C92" s="205">
        <v>87600</v>
      </c>
      <c r="D92" s="34">
        <v>-5.99849769E-2</v>
      </c>
      <c r="E92" s="93">
        <v>1059830.3858729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205">
        <v>432</v>
      </c>
      <c r="D93" s="34">
        <v>-6.2906724499999997E-2</v>
      </c>
      <c r="E93" s="93">
        <v>69372292.762487397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205">
        <v>1180</v>
      </c>
      <c r="D94" s="34">
        <v>-6.3492063500000001E-2</v>
      </c>
      <c r="E94" s="93">
        <v>69523940.338606983</v>
      </c>
      <c r="F94" s="35"/>
      <c r="G94" s="35"/>
      <c r="H94" s="35"/>
      <c r="I94" s="35"/>
    </row>
    <row r="95" spans="1:9">
      <c r="A95" s="40" t="s">
        <v>64</v>
      </c>
      <c r="B95" s="11" t="s">
        <v>65</v>
      </c>
      <c r="C95" s="205">
        <v>46.7</v>
      </c>
      <c r="D95" s="34">
        <v>-6.4128256499999994E-2</v>
      </c>
      <c r="E95" s="93">
        <v>251996706.9238885</v>
      </c>
      <c r="F95" s="35"/>
      <c r="G95" s="35"/>
      <c r="H95" s="35"/>
      <c r="I95" s="35"/>
    </row>
    <row r="96" spans="1:9">
      <c r="A96" s="40" t="s">
        <v>73</v>
      </c>
      <c r="B96" s="11" t="s">
        <v>74</v>
      </c>
      <c r="C96" s="205">
        <v>23580</v>
      </c>
      <c r="D96" s="34">
        <v>-7.3113207499999999E-2</v>
      </c>
      <c r="E96" s="93">
        <v>1040532.92358782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205">
        <v>1705</v>
      </c>
      <c r="D97" s="34">
        <v>-7.33695652E-2</v>
      </c>
      <c r="E97" s="93">
        <v>11187081.585849579</v>
      </c>
      <c r="F97" s="35"/>
      <c r="G97" s="35"/>
      <c r="H97" s="35"/>
      <c r="I97" s="35"/>
    </row>
    <row r="98" spans="1:9">
      <c r="A98" s="40" t="s">
        <v>153</v>
      </c>
      <c r="B98" s="11" t="s">
        <v>154</v>
      </c>
      <c r="C98" s="205">
        <v>82680</v>
      </c>
      <c r="D98" s="34">
        <v>-7.9697239500000003E-2</v>
      </c>
      <c r="E98" s="93">
        <v>1407261.9829717099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205">
        <v>9255</v>
      </c>
      <c r="D99" s="34">
        <v>-8.6377097700000002E-2</v>
      </c>
      <c r="E99" s="93">
        <v>9978046.8658117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205">
        <v>165</v>
      </c>
      <c r="D100" s="34">
        <v>-8.8397790099999998E-2</v>
      </c>
      <c r="E100" s="93">
        <v>272830146.6125955</v>
      </c>
      <c r="F100" s="35"/>
      <c r="G100" s="35"/>
      <c r="H100" s="35"/>
      <c r="I100" s="35"/>
    </row>
    <row r="101" spans="1:9">
      <c r="A101" s="40" t="s">
        <v>155</v>
      </c>
      <c r="B101" s="11" t="s">
        <v>156</v>
      </c>
      <c r="C101" s="205">
        <v>2305</v>
      </c>
      <c r="D101" s="34">
        <v>-9.0729782999999994E-2</v>
      </c>
      <c r="E101" s="93">
        <v>23491200.702607289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205">
        <v>181</v>
      </c>
      <c r="D102" s="34">
        <v>-9.9502487599999995E-2</v>
      </c>
      <c r="E102" s="93">
        <v>343810644.22266775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205">
        <v>390</v>
      </c>
      <c r="D103" s="34">
        <v>-0.15217391299999999</v>
      </c>
      <c r="E103" s="93">
        <v>1240738057.7871816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183</v>
      </c>
      <c r="B2" s="11" t="s">
        <v>184</v>
      </c>
      <c r="C2" s="95">
        <v>1585</v>
      </c>
      <c r="D2" s="92">
        <v>0.40888888890000002</v>
      </c>
      <c r="E2" s="93">
        <v>668133397.83631158</v>
      </c>
      <c r="F2" s="35"/>
      <c r="G2" s="54"/>
      <c r="H2" s="35"/>
      <c r="I2" s="35"/>
    </row>
    <row r="3" spans="1:18" ht="17.25" thickBot="1">
      <c r="A3" s="40" t="s">
        <v>145</v>
      </c>
      <c r="B3" s="11" t="s">
        <v>146</v>
      </c>
      <c r="C3" s="95">
        <v>4710</v>
      </c>
      <c r="D3" s="92">
        <v>6.5610859699999996E-2</v>
      </c>
      <c r="E3" s="93">
        <v>11958659.197057741</v>
      </c>
      <c r="F3" s="35"/>
      <c r="G3" s="320" t="s">
        <v>260</v>
      </c>
      <c r="H3" s="332" t="s">
        <v>344</v>
      </c>
      <c r="I3" s="332"/>
      <c r="K3" s="259" t="s">
        <v>34</v>
      </c>
      <c r="L3" s="260"/>
      <c r="M3" s="260"/>
      <c r="N3" s="261"/>
      <c r="O3" s="259" t="s">
        <v>261</v>
      </c>
      <c r="P3" s="260"/>
      <c r="Q3" s="260"/>
      <c r="R3" s="261"/>
    </row>
    <row r="4" spans="1:18" ht="17.25" thickBot="1">
      <c r="A4" s="40" t="s">
        <v>245</v>
      </c>
      <c r="B4" s="11" t="s">
        <v>246</v>
      </c>
      <c r="C4" s="95">
        <v>10010</v>
      </c>
      <c r="D4" s="92">
        <v>4.4885177499999998E-2</v>
      </c>
      <c r="E4" s="93">
        <v>32407132.64259202</v>
      </c>
      <c r="F4" s="35"/>
      <c r="G4" s="321"/>
      <c r="H4" s="333"/>
      <c r="I4" s="333"/>
      <c r="K4" s="324" t="s">
        <v>55</v>
      </c>
      <c r="L4" s="336">
        <f ca="1">NOW()</f>
        <v>44433.009071990738</v>
      </c>
      <c r="M4" s="337"/>
      <c r="N4" s="338"/>
      <c r="O4" s="327" t="s">
        <v>55</v>
      </c>
      <c r="P4" s="336">
        <f ca="1">NOW()</f>
        <v>44433.009071990738</v>
      </c>
      <c r="Q4" s="337"/>
      <c r="R4" s="338"/>
    </row>
    <row r="5" spans="1:18" ht="17.25" thickBot="1">
      <c r="A5" s="40" t="s">
        <v>195</v>
      </c>
      <c r="B5" s="11" t="s">
        <v>196</v>
      </c>
      <c r="C5" s="95">
        <v>5025</v>
      </c>
      <c r="D5" s="92">
        <v>3.8223140500000002E-2</v>
      </c>
      <c r="E5" s="93">
        <v>59376731.347448409</v>
      </c>
      <c r="F5" s="35"/>
      <c r="K5" s="321"/>
      <c r="L5" s="51" t="s">
        <v>58</v>
      </c>
      <c r="M5" s="73" t="s">
        <v>59</v>
      </c>
      <c r="N5" s="69" t="s">
        <v>264</v>
      </c>
      <c r="O5" s="27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177</v>
      </c>
      <c r="B6" s="11" t="s">
        <v>178</v>
      </c>
      <c r="C6" s="95">
        <v>18.7</v>
      </c>
      <c r="D6" s="92">
        <v>3.3149171300000002E-2</v>
      </c>
      <c r="E6" s="93">
        <v>5887125587.3876629</v>
      </c>
      <c r="F6" s="35"/>
      <c r="G6" s="259" t="s">
        <v>52</v>
      </c>
      <c r="H6" s="260"/>
      <c r="I6" s="26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184</v>
      </c>
      <c r="P6" s="38">
        <f t="shared" ref="P6:P25" si="2">_xlfn.IFNA(VLOOKUP(O6, $B$2:$D$200, 2, FALSE), "")</f>
        <v>1585</v>
      </c>
      <c r="Q6" s="76">
        <f t="shared" ref="Q6:Q25" si="3">_xlfn.IFNA(VLOOKUP(O6, $B$2:$D$200, 3, FALSE), "")</f>
        <v>0.40888888890000002</v>
      </c>
      <c r="R6" s="85">
        <f>_xlfn.IFNA(VLOOKUP(O6, $B$2:$E$200, 4, FALSE), "")</f>
        <v>668133397.83631158</v>
      </c>
    </row>
    <row r="7" spans="1:18">
      <c r="A7" s="40" t="s">
        <v>209</v>
      </c>
      <c r="B7" s="11" t="s">
        <v>210</v>
      </c>
      <c r="C7" s="95">
        <v>14</v>
      </c>
      <c r="D7" s="92">
        <v>2.9411764699999999E-2</v>
      </c>
      <c r="E7" s="93">
        <v>2619919879.6749287</v>
      </c>
      <c r="F7" s="35"/>
      <c r="G7" s="268" t="s">
        <v>36</v>
      </c>
      <c r="H7" s="269"/>
      <c r="I7" s="27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146</v>
      </c>
      <c r="P7" s="39">
        <f t="shared" si="2"/>
        <v>4710</v>
      </c>
      <c r="Q7" s="77">
        <f t="shared" si="3"/>
        <v>6.5610859699999996E-2</v>
      </c>
      <c r="R7" s="86">
        <f t="shared" ref="R7:R25" si="5">_xlfn.IFNA(VLOOKUP(O7, $B$2:$E$200, 4, FALSE), "")</f>
        <v>11958659.197057741</v>
      </c>
    </row>
    <row r="8" spans="1:18" ht="17.25" thickBot="1">
      <c r="A8" s="40" t="s">
        <v>147</v>
      </c>
      <c r="B8" s="11" t="s">
        <v>148</v>
      </c>
      <c r="C8" s="95">
        <v>24.7</v>
      </c>
      <c r="D8" s="92">
        <v>2.0661156999999999E-2</v>
      </c>
      <c r="E8" s="93">
        <v>2644517477.4693346</v>
      </c>
      <c r="F8" s="35"/>
      <c r="G8" s="274"/>
      <c r="H8" s="275"/>
      <c r="I8" s="27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246</v>
      </c>
      <c r="P8" s="39">
        <f t="shared" si="2"/>
        <v>10010</v>
      </c>
      <c r="Q8" s="77">
        <f t="shared" si="3"/>
        <v>4.4885177499999998E-2</v>
      </c>
      <c r="R8" s="86">
        <f t="shared" si="5"/>
        <v>32407132.64259202</v>
      </c>
    </row>
    <row r="9" spans="1:18" ht="17.25" thickBot="1">
      <c r="A9" s="40" t="s">
        <v>201</v>
      </c>
      <c r="B9" s="11" t="s">
        <v>202</v>
      </c>
      <c r="C9" s="95">
        <v>95.9</v>
      </c>
      <c r="D9" s="92">
        <v>1.6967126200000002E-2</v>
      </c>
      <c r="E9" s="93">
        <v>1580275384.9041083</v>
      </c>
      <c r="F9" s="35"/>
      <c r="G9" s="50" t="s">
        <v>38</v>
      </c>
      <c r="H9" s="260" t="s">
        <v>37</v>
      </c>
      <c r="I9" s="26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196</v>
      </c>
      <c r="P9" s="39">
        <f t="shared" si="2"/>
        <v>5025</v>
      </c>
      <c r="Q9" s="77">
        <f t="shared" si="3"/>
        <v>3.8223140500000002E-2</v>
      </c>
      <c r="R9" s="86">
        <f t="shared" si="5"/>
        <v>59376731.347448409</v>
      </c>
    </row>
    <row r="10" spans="1:18">
      <c r="A10" s="40" t="s">
        <v>251</v>
      </c>
      <c r="B10" s="11" t="s">
        <v>252</v>
      </c>
      <c r="C10" s="95">
        <v>1115</v>
      </c>
      <c r="D10" s="92">
        <v>1.36363636E-2</v>
      </c>
      <c r="E10" s="93">
        <v>78038925.316631645</v>
      </c>
      <c r="F10" s="35"/>
      <c r="G10" s="334">
        <f>_xlfn.IFNA(VLOOKUP(G7, $B$2:$D$200, 3, FALSE), "-")</f>
        <v>-1.45765006E-2</v>
      </c>
      <c r="H10" s="328">
        <f>_xlfn.IFNA(VLOOKUP(G7, $B$2:$D$200, 2, FALSE), "-")</f>
        <v>56787000</v>
      </c>
      <c r="I10" s="32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178</v>
      </c>
      <c r="P10" s="39">
        <f t="shared" si="2"/>
        <v>18.7</v>
      </c>
      <c r="Q10" s="77">
        <f t="shared" si="3"/>
        <v>3.3149171300000002E-2</v>
      </c>
      <c r="R10" s="90">
        <f t="shared" si="5"/>
        <v>5887125587.3876629</v>
      </c>
    </row>
    <row r="11" spans="1:18" ht="17.25" thickBot="1">
      <c r="A11" s="40" t="s">
        <v>53</v>
      </c>
      <c r="B11" s="11" t="s">
        <v>54</v>
      </c>
      <c r="C11" s="95">
        <v>309</v>
      </c>
      <c r="D11" s="92">
        <v>1.3114754100000001E-2</v>
      </c>
      <c r="E11" s="93">
        <v>145554518.38516209</v>
      </c>
      <c r="F11" s="35"/>
      <c r="G11" s="335"/>
      <c r="H11" s="330"/>
      <c r="I11" s="33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210</v>
      </c>
      <c r="P11" s="45">
        <f t="shared" si="2"/>
        <v>14</v>
      </c>
      <c r="Q11" s="80">
        <f t="shared" si="3"/>
        <v>2.9411764699999999E-2</v>
      </c>
      <c r="R11" s="99">
        <f t="shared" si="5"/>
        <v>2619919879.6749287</v>
      </c>
    </row>
    <row r="12" spans="1:18" ht="17.25" thickBot="1">
      <c r="A12" s="40" t="s">
        <v>235</v>
      </c>
      <c r="B12" s="11" t="s">
        <v>236</v>
      </c>
      <c r="C12" s="95">
        <v>698</v>
      </c>
      <c r="D12" s="92">
        <v>1.3062409299999999E-2</v>
      </c>
      <c r="E12" s="93">
        <v>90938230.439876407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148</v>
      </c>
      <c r="P12" s="39">
        <f t="shared" si="2"/>
        <v>24.7</v>
      </c>
      <c r="Q12" s="77">
        <f t="shared" si="3"/>
        <v>2.0661156999999999E-2</v>
      </c>
      <c r="R12" s="86">
        <f t="shared" si="5"/>
        <v>2644517477.4693346</v>
      </c>
    </row>
    <row r="13" spans="1:18" ht="17.25" thickBot="1">
      <c r="A13" s="40" t="s">
        <v>193</v>
      </c>
      <c r="B13" s="11" t="s">
        <v>194</v>
      </c>
      <c r="C13" s="95">
        <v>157</v>
      </c>
      <c r="D13" s="92">
        <v>1.2903225799999999E-2</v>
      </c>
      <c r="E13" s="93">
        <v>945331067.28034377</v>
      </c>
      <c r="F13" s="35"/>
      <c r="G13" s="259" t="s">
        <v>70</v>
      </c>
      <c r="H13" s="260"/>
      <c r="I13" s="26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202</v>
      </c>
      <c r="P13" s="39">
        <f t="shared" si="2"/>
        <v>95.9</v>
      </c>
      <c r="Q13" s="77">
        <f t="shared" si="3"/>
        <v>1.6967126200000002E-2</v>
      </c>
      <c r="R13" s="86">
        <f t="shared" si="5"/>
        <v>1580275384.9041083</v>
      </c>
    </row>
    <row r="14" spans="1:18">
      <c r="A14" s="40" t="s">
        <v>243</v>
      </c>
      <c r="B14" s="11" t="s">
        <v>244</v>
      </c>
      <c r="C14" s="95">
        <v>1635</v>
      </c>
      <c r="D14" s="92">
        <v>1.23839009E-2</v>
      </c>
      <c r="E14" s="93">
        <v>17160970.733984809</v>
      </c>
      <c r="F14" s="35"/>
      <c r="G14" s="268" t="s">
        <v>36</v>
      </c>
      <c r="H14" s="269"/>
      <c r="I14" s="27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252</v>
      </c>
      <c r="P14" s="39">
        <f t="shared" si="2"/>
        <v>1115</v>
      </c>
      <c r="Q14" s="77">
        <f t="shared" si="3"/>
        <v>1.36363636E-2</v>
      </c>
      <c r="R14" s="86">
        <f t="shared" si="5"/>
        <v>78038925.316631645</v>
      </c>
    </row>
    <row r="15" spans="1:18" ht="17.25" thickBot="1">
      <c r="A15" s="40" t="s">
        <v>175</v>
      </c>
      <c r="B15" s="11" t="s">
        <v>176</v>
      </c>
      <c r="C15" s="95">
        <v>1770</v>
      </c>
      <c r="D15" s="92">
        <v>2.8328612E-3</v>
      </c>
      <c r="E15" s="93">
        <v>5407155.4110618997</v>
      </c>
      <c r="F15" s="35"/>
      <c r="G15" s="274"/>
      <c r="H15" s="275"/>
      <c r="I15" s="27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54</v>
      </c>
      <c r="P15" s="37">
        <f t="shared" si="2"/>
        <v>309</v>
      </c>
      <c r="Q15" s="79">
        <f t="shared" si="3"/>
        <v>1.3114754100000001E-2</v>
      </c>
      <c r="R15" s="87">
        <f t="shared" si="5"/>
        <v>145554518.38516209</v>
      </c>
    </row>
    <row r="16" spans="1:18" ht="17.25" thickBot="1">
      <c r="A16" s="40" t="s">
        <v>239</v>
      </c>
      <c r="B16" s="11" t="s">
        <v>240</v>
      </c>
      <c r="C16" s="95">
        <v>76.400000000000006</v>
      </c>
      <c r="D16" s="92">
        <v>2.6246719000000002E-3</v>
      </c>
      <c r="E16" s="93">
        <v>538034667.52079093</v>
      </c>
      <c r="F16" s="35"/>
      <c r="G16" s="50" t="s">
        <v>38</v>
      </c>
      <c r="H16" s="260" t="s">
        <v>37</v>
      </c>
      <c r="I16" s="26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236</v>
      </c>
      <c r="P16" s="38">
        <f t="shared" si="2"/>
        <v>698</v>
      </c>
      <c r="Q16" s="76">
        <f t="shared" si="3"/>
        <v>1.3062409299999999E-2</v>
      </c>
      <c r="R16" s="85">
        <f t="shared" si="5"/>
        <v>90938230.439876407</v>
      </c>
    </row>
    <row r="17" spans="1:18">
      <c r="A17" s="40" t="s">
        <v>225</v>
      </c>
      <c r="B17" s="11" t="s">
        <v>226</v>
      </c>
      <c r="C17" s="95">
        <v>2230</v>
      </c>
      <c r="D17" s="92">
        <v>2.2471909999999999E-3</v>
      </c>
      <c r="E17" s="93">
        <v>23383869.20032388</v>
      </c>
      <c r="F17" s="35"/>
      <c r="G17" s="334">
        <f>_xlfn.IFNA(VLOOKUP(G14, $B$2:$D$200, 3, FALSE), "-")</f>
        <v>-1.45765006E-2</v>
      </c>
      <c r="H17" s="328">
        <f>_xlfn.IFNA(VLOOKUP(G14, $B$2:$D$200, 2, FALSE), "-")</f>
        <v>56787000</v>
      </c>
      <c r="I17" s="32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194</v>
      </c>
      <c r="P17" s="39">
        <f t="shared" si="2"/>
        <v>157</v>
      </c>
      <c r="Q17" s="77">
        <f t="shared" si="3"/>
        <v>1.2903225799999999E-2</v>
      </c>
      <c r="R17" s="86">
        <f t="shared" si="5"/>
        <v>945331067.28034377</v>
      </c>
    </row>
    <row r="18" spans="1:18" ht="17.25" thickBot="1">
      <c r="A18" s="40" t="s">
        <v>219</v>
      </c>
      <c r="B18" s="11" t="s">
        <v>220</v>
      </c>
      <c r="C18" s="95">
        <v>235</v>
      </c>
      <c r="D18" s="92">
        <v>0</v>
      </c>
      <c r="E18" s="93">
        <v>545734991.57706726</v>
      </c>
      <c r="F18" s="35"/>
      <c r="G18" s="335"/>
      <c r="H18" s="330"/>
      <c r="I18" s="33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244</v>
      </c>
      <c r="P18" s="39">
        <f t="shared" si="2"/>
        <v>1635</v>
      </c>
      <c r="Q18" s="77">
        <f t="shared" si="3"/>
        <v>1.23839009E-2</v>
      </c>
      <c r="R18" s="86">
        <f t="shared" si="5"/>
        <v>17160970.733984809</v>
      </c>
    </row>
    <row r="19" spans="1:18" ht="17.25" thickBot="1">
      <c r="A19" s="40" t="s">
        <v>141</v>
      </c>
      <c r="B19" s="11" t="s">
        <v>142</v>
      </c>
      <c r="C19" s="95">
        <v>12380</v>
      </c>
      <c r="D19" s="92">
        <v>-1.6129032E-3</v>
      </c>
      <c r="E19" s="93">
        <v>23104725.1996172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176</v>
      </c>
      <c r="P19" s="39">
        <f t="shared" si="2"/>
        <v>1770</v>
      </c>
      <c r="Q19" s="77">
        <f t="shared" si="3"/>
        <v>2.8328612E-3</v>
      </c>
      <c r="R19" s="86">
        <f t="shared" si="5"/>
        <v>5407155.4110618997</v>
      </c>
    </row>
    <row r="20" spans="1:18" ht="17.25" thickBot="1">
      <c r="A20" s="40" t="s">
        <v>211</v>
      </c>
      <c r="B20" s="11" t="s">
        <v>212</v>
      </c>
      <c r="C20" s="95">
        <v>1445</v>
      </c>
      <c r="D20" s="92">
        <v>-6.8728521999999997E-3</v>
      </c>
      <c r="E20" s="93">
        <v>70314998.756546214</v>
      </c>
      <c r="F20" s="35"/>
      <c r="G20" s="259" t="s">
        <v>256</v>
      </c>
      <c r="H20" s="260"/>
      <c r="I20" s="26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240</v>
      </c>
      <c r="P20" s="39">
        <f t="shared" si="2"/>
        <v>76.400000000000006</v>
      </c>
      <c r="Q20" s="77">
        <f t="shared" si="3"/>
        <v>2.6246719000000002E-3</v>
      </c>
      <c r="R20" s="90">
        <f t="shared" si="5"/>
        <v>538034667.52079093</v>
      </c>
    </row>
    <row r="21" spans="1:18">
      <c r="A21" s="40" t="s">
        <v>253</v>
      </c>
      <c r="B21" s="11" t="s">
        <v>254</v>
      </c>
      <c r="C21" s="95">
        <v>332</v>
      </c>
      <c r="D21" s="92">
        <v>-8.9552238999999999E-3</v>
      </c>
      <c r="E21" s="93">
        <v>127382121.32792582</v>
      </c>
      <c r="F21" s="35"/>
      <c r="G21" s="268" t="s">
        <v>36</v>
      </c>
      <c r="H21" s="269"/>
      <c r="I21" s="27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226</v>
      </c>
      <c r="P21" s="45">
        <f t="shared" si="2"/>
        <v>2230</v>
      </c>
      <c r="Q21" s="80">
        <f t="shared" si="3"/>
        <v>2.2471909999999999E-3</v>
      </c>
      <c r="R21" s="99">
        <f t="shared" si="5"/>
        <v>23383869.20032388</v>
      </c>
    </row>
    <row r="22" spans="1:18" ht="17.25" thickBot="1">
      <c r="A22" s="40" t="s">
        <v>151</v>
      </c>
      <c r="B22" s="11" t="s">
        <v>152</v>
      </c>
      <c r="C22" s="95">
        <v>103</v>
      </c>
      <c r="D22" s="92">
        <v>-9.6153846000000005E-3</v>
      </c>
      <c r="E22" s="93">
        <v>329103060.80060124</v>
      </c>
      <c r="F22" s="35"/>
      <c r="G22" s="274"/>
      <c r="H22" s="275"/>
      <c r="I22" s="27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220</v>
      </c>
      <c r="P22" s="39">
        <f t="shared" si="2"/>
        <v>235</v>
      </c>
      <c r="Q22" s="77">
        <f t="shared" si="3"/>
        <v>0</v>
      </c>
      <c r="R22" s="86">
        <f t="shared" si="5"/>
        <v>545734991.57706726</v>
      </c>
    </row>
    <row r="23" spans="1:18" ht="17.25" thickBot="1">
      <c r="A23" s="40" t="s">
        <v>197</v>
      </c>
      <c r="B23" s="11" t="s">
        <v>198</v>
      </c>
      <c r="C23" s="95">
        <v>27760</v>
      </c>
      <c r="D23" s="92">
        <v>-1.0338680899999999E-2</v>
      </c>
      <c r="E23" s="93">
        <v>6325064.9708479103</v>
      </c>
      <c r="F23" s="35"/>
      <c r="G23" s="50" t="s">
        <v>38</v>
      </c>
      <c r="H23" s="260" t="s">
        <v>37</v>
      </c>
      <c r="I23" s="26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142</v>
      </c>
      <c r="P23" s="39">
        <f t="shared" si="2"/>
        <v>12380</v>
      </c>
      <c r="Q23" s="77">
        <f t="shared" si="3"/>
        <v>-1.6129032E-3</v>
      </c>
      <c r="R23" s="86">
        <f t="shared" si="5"/>
        <v>23104725.1996172</v>
      </c>
    </row>
    <row r="24" spans="1:18">
      <c r="A24" s="40" t="s">
        <v>117</v>
      </c>
      <c r="B24" s="11" t="s">
        <v>118</v>
      </c>
      <c r="C24" s="95">
        <v>184</v>
      </c>
      <c r="D24" s="92">
        <v>-1.0752688200000001E-2</v>
      </c>
      <c r="E24" s="93">
        <v>62451600.062811829</v>
      </c>
      <c r="F24" s="35"/>
      <c r="G24" s="334">
        <f>_xlfn.IFNA(VLOOKUP(G21, $B$2:$D$200, 3, FALSE), "-")</f>
        <v>-1.45765006E-2</v>
      </c>
      <c r="H24" s="328">
        <f>_xlfn.IFNA(VLOOKUP(G21, $B$2:$D$200, 2, FALSE), "-")</f>
        <v>56787000</v>
      </c>
      <c r="I24" s="32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212</v>
      </c>
      <c r="P24" s="39">
        <f t="shared" si="2"/>
        <v>1445</v>
      </c>
      <c r="Q24" s="77">
        <f t="shared" si="3"/>
        <v>-6.8728521999999997E-3</v>
      </c>
      <c r="R24" s="86">
        <f t="shared" si="5"/>
        <v>70314998.756546214</v>
      </c>
    </row>
    <row r="25" spans="1:18" ht="17.25" thickBot="1">
      <c r="A25" s="40" t="s">
        <v>185</v>
      </c>
      <c r="B25" s="11" t="s">
        <v>186</v>
      </c>
      <c r="C25" s="95">
        <v>10470</v>
      </c>
      <c r="D25" s="92">
        <v>-1.3195099E-2</v>
      </c>
      <c r="E25" s="93">
        <v>9032882.12325285</v>
      </c>
      <c r="F25" s="35"/>
      <c r="G25" s="335"/>
      <c r="H25" s="330"/>
      <c r="I25" s="33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254</v>
      </c>
      <c r="P25" s="37">
        <f t="shared" si="2"/>
        <v>332</v>
      </c>
      <c r="Q25" s="79">
        <f t="shared" si="3"/>
        <v>-8.9552238999999999E-3</v>
      </c>
      <c r="R25" s="87">
        <f t="shared" si="5"/>
        <v>127382121.32792582</v>
      </c>
    </row>
    <row r="26" spans="1:18">
      <c r="A26" s="40" t="s">
        <v>217</v>
      </c>
      <c r="B26" s="11" t="s">
        <v>218</v>
      </c>
      <c r="C26" s="95">
        <v>139</v>
      </c>
      <c r="D26" s="92">
        <v>-1.4184397200000001E-2</v>
      </c>
      <c r="E26" s="93">
        <v>375289624.9714371</v>
      </c>
      <c r="F26" s="35"/>
    </row>
    <row r="27" spans="1:18" ht="17.25" thickBot="1">
      <c r="A27" s="40" t="s">
        <v>187</v>
      </c>
      <c r="B27" s="11" t="s">
        <v>188</v>
      </c>
      <c r="C27" s="95">
        <v>13.8</v>
      </c>
      <c r="D27" s="92">
        <v>-1.42857143E-2</v>
      </c>
      <c r="E27" s="93">
        <v>2542237745.1422648</v>
      </c>
      <c r="F27" s="35"/>
    </row>
    <row r="28" spans="1:18" ht="17.25" thickBot="1">
      <c r="A28" s="40" t="s">
        <v>167</v>
      </c>
      <c r="B28" s="11" t="s">
        <v>168</v>
      </c>
      <c r="C28" s="95">
        <v>1720</v>
      </c>
      <c r="D28" s="92">
        <v>-1.4326647600000001E-2</v>
      </c>
      <c r="E28" s="93">
        <v>29950166.932344891</v>
      </c>
      <c r="F28" s="35"/>
      <c r="G28" s="259" t="s">
        <v>46</v>
      </c>
      <c r="H28" s="260"/>
      <c r="I28" s="260"/>
      <c r="J28" s="261"/>
      <c r="K28" s="259" t="s">
        <v>44</v>
      </c>
      <c r="L28" s="260"/>
      <c r="M28" s="260"/>
      <c r="N28" s="261"/>
      <c r="O28" s="259" t="s">
        <v>45</v>
      </c>
      <c r="P28" s="260"/>
      <c r="Q28" s="260"/>
      <c r="R28" s="261"/>
    </row>
    <row r="29" spans="1:18" ht="17.25" thickBot="1">
      <c r="A29" s="40" t="s">
        <v>48</v>
      </c>
      <c r="B29" s="11" t="s">
        <v>49</v>
      </c>
      <c r="C29" s="95">
        <v>56787000</v>
      </c>
      <c r="D29" s="92">
        <v>-1.45765006E-2</v>
      </c>
      <c r="E29" s="93">
        <v>12071.897415580001</v>
      </c>
      <c r="F29" s="35"/>
      <c r="G29" s="324" t="s">
        <v>55</v>
      </c>
      <c r="H29" s="336">
        <f ca="1">NOW()</f>
        <v>44433.009071990738</v>
      </c>
      <c r="I29" s="337"/>
      <c r="J29" s="338"/>
      <c r="K29" s="327" t="s">
        <v>55</v>
      </c>
      <c r="L29" s="336">
        <f ca="1">NOW()</f>
        <v>44433.009071990738</v>
      </c>
      <c r="M29" s="337"/>
      <c r="N29" s="338"/>
      <c r="O29" s="327" t="s">
        <v>55</v>
      </c>
      <c r="P29" s="336">
        <f ca="1">NOW()</f>
        <v>44433.009071990738</v>
      </c>
      <c r="Q29" s="337"/>
      <c r="R29" s="338"/>
    </row>
    <row r="30" spans="1:18" ht="17.25" thickBot="1">
      <c r="A30" s="40" t="s">
        <v>237</v>
      </c>
      <c r="B30" s="11" t="s">
        <v>238</v>
      </c>
      <c r="C30" s="95">
        <v>124</v>
      </c>
      <c r="D30" s="92">
        <v>-1.5873015899999999E-2</v>
      </c>
      <c r="E30" s="93">
        <v>181160023.10083875</v>
      </c>
      <c r="F30" s="35"/>
      <c r="G30" s="321"/>
      <c r="H30" s="51" t="s">
        <v>58</v>
      </c>
      <c r="I30" s="73" t="s">
        <v>59</v>
      </c>
      <c r="J30" s="69" t="s">
        <v>264</v>
      </c>
      <c r="K30" s="276"/>
      <c r="L30" s="51" t="s">
        <v>58</v>
      </c>
      <c r="M30" s="73" t="s">
        <v>59</v>
      </c>
      <c r="N30" s="91" t="s">
        <v>264</v>
      </c>
      <c r="O30" s="276"/>
      <c r="P30" s="51" t="s">
        <v>58</v>
      </c>
      <c r="Q30" s="73" t="s">
        <v>59</v>
      </c>
      <c r="R30" s="91" t="s">
        <v>264</v>
      </c>
    </row>
    <row r="31" spans="1:18">
      <c r="A31" s="40" t="s">
        <v>247</v>
      </c>
      <c r="B31" s="11" t="s">
        <v>248</v>
      </c>
      <c r="C31" s="95">
        <v>2755</v>
      </c>
      <c r="D31" s="92">
        <v>-1.60714286E-2</v>
      </c>
      <c r="E31" s="93">
        <v>31717118.036328118</v>
      </c>
      <c r="F31" s="35"/>
      <c r="G31" s="52" t="s">
        <v>184</v>
      </c>
      <c r="H31" s="38">
        <f t="shared" ref="H31:H50" si="6">_xlfn.IFNA(VLOOKUP(G31, $B$2:$D$200, 2, FALSE), "")</f>
        <v>1585</v>
      </c>
      <c r="I31" s="76">
        <f t="shared" ref="I31:I50" si="7">_xlfn.IFNA(VLOOKUP(G31, $B$2:$D$200, 3, FALSE), "")</f>
        <v>0.40888888890000002</v>
      </c>
      <c r="J31" s="85">
        <f>_xlfn.IFNA(VLOOKUP(G31, $B$2:$E$200, 4, FALSE), "")</f>
        <v>668133397.83631158</v>
      </c>
      <c r="K31" s="81" t="s">
        <v>178</v>
      </c>
      <c r="L31" s="38">
        <f t="shared" ref="L31:L50" si="8">_xlfn.IFNA(VLOOKUP(K31, $B$2:$D$200, 2, FALSE), "")</f>
        <v>18.7</v>
      </c>
      <c r="M31" s="76">
        <f t="shared" ref="M31:M50" si="9">_xlfn.IFNA(VLOOKUP(K31, $B$2:$D$200, 3, FALSE), "")</f>
        <v>3.3149171300000002E-2</v>
      </c>
      <c r="N31" s="85">
        <f>_xlfn.IFNA(VLOOKUP(K31, $B$2:$E$200, 4, FALSE), "")</f>
        <v>5887125587.3876629</v>
      </c>
      <c r="O31" s="81" t="s">
        <v>54</v>
      </c>
      <c r="P31" s="38">
        <f t="shared" ref="P31:P50" si="10">_xlfn.IFNA(VLOOKUP(O31, $B$2:$D$200, 2, FALSE), "")</f>
        <v>309</v>
      </c>
      <c r="Q31" s="76">
        <f t="shared" ref="Q31:Q50" si="11">_xlfn.IFNA(VLOOKUP(O31, $B$2:$D$200, 3, FALSE), "")</f>
        <v>1.3114754100000001E-2</v>
      </c>
      <c r="R31" s="85">
        <f>_xlfn.IFNA(VLOOKUP(O31, $B$2:$E$200, 4, FALSE), "")</f>
        <v>145554518.38516209</v>
      </c>
    </row>
    <row r="32" spans="1:18">
      <c r="A32" s="40" t="s">
        <v>241</v>
      </c>
      <c r="B32" s="11" t="s">
        <v>242</v>
      </c>
      <c r="C32" s="95">
        <v>528</v>
      </c>
      <c r="D32" s="92">
        <v>-1.67597765E-2</v>
      </c>
      <c r="E32" s="93">
        <v>16876563.029574569</v>
      </c>
      <c r="F32" s="35"/>
      <c r="G32" s="47" t="s">
        <v>146</v>
      </c>
      <c r="H32" s="39">
        <f t="shared" si="6"/>
        <v>4710</v>
      </c>
      <c r="I32" s="77">
        <f t="shared" si="7"/>
        <v>6.5610859699999996E-2</v>
      </c>
      <c r="J32" s="86">
        <f t="shared" ref="J32:J50" si="12">_xlfn.IFNA(VLOOKUP(G32, $B$2:$E$200, 4, FALSE), "")</f>
        <v>11958659.197057741</v>
      </c>
      <c r="K32" s="82" t="s">
        <v>210</v>
      </c>
      <c r="L32" s="39">
        <f t="shared" si="8"/>
        <v>14</v>
      </c>
      <c r="M32" s="77">
        <f t="shared" si="9"/>
        <v>2.9411764699999999E-2</v>
      </c>
      <c r="N32" s="86">
        <f t="shared" ref="N32:N50" si="13">_xlfn.IFNA(VLOOKUP(K32, $B$2:$E$200, 4, FALSE), "")</f>
        <v>2619919879.6749287</v>
      </c>
      <c r="O32" s="82" t="s">
        <v>236</v>
      </c>
      <c r="P32" s="39">
        <f t="shared" si="10"/>
        <v>698</v>
      </c>
      <c r="Q32" s="77">
        <f t="shared" si="11"/>
        <v>1.3062409299999999E-2</v>
      </c>
      <c r="R32" s="86">
        <f t="shared" ref="R32:R50" si="14">_xlfn.IFNA(VLOOKUP(O32, $B$2:$E$200, 4, FALSE), "")</f>
        <v>90938230.439876407</v>
      </c>
    </row>
    <row r="33" spans="1:18">
      <c r="A33" s="40" t="s">
        <v>137</v>
      </c>
      <c r="B33" s="11" t="s">
        <v>138</v>
      </c>
      <c r="C33" s="95">
        <v>401</v>
      </c>
      <c r="D33" s="92">
        <v>-1.7156862700000001E-2</v>
      </c>
      <c r="E33" s="93">
        <v>118543389.12141185</v>
      </c>
      <c r="F33" s="35"/>
      <c r="G33" s="47" t="s">
        <v>246</v>
      </c>
      <c r="H33" s="39">
        <f t="shared" si="6"/>
        <v>10010</v>
      </c>
      <c r="I33" s="77">
        <f t="shared" si="7"/>
        <v>4.4885177499999998E-2</v>
      </c>
      <c r="J33" s="86">
        <f t="shared" si="12"/>
        <v>32407132.64259202</v>
      </c>
      <c r="K33" s="82" t="s">
        <v>148</v>
      </c>
      <c r="L33" s="39">
        <f t="shared" si="8"/>
        <v>24.7</v>
      </c>
      <c r="M33" s="77">
        <f t="shared" si="9"/>
        <v>2.0661156999999999E-2</v>
      </c>
      <c r="N33" s="86">
        <f t="shared" si="13"/>
        <v>2644517477.4693346</v>
      </c>
      <c r="O33" s="82" t="s">
        <v>194</v>
      </c>
      <c r="P33" s="39">
        <f t="shared" si="10"/>
        <v>157</v>
      </c>
      <c r="Q33" s="77">
        <f t="shared" si="11"/>
        <v>1.2903225799999999E-2</v>
      </c>
      <c r="R33" s="86">
        <f t="shared" si="14"/>
        <v>945331067.28034377</v>
      </c>
    </row>
    <row r="34" spans="1:18">
      <c r="A34" s="40" t="s">
        <v>101</v>
      </c>
      <c r="B34" s="11" t="s">
        <v>102</v>
      </c>
      <c r="C34" s="95">
        <v>1340</v>
      </c>
      <c r="D34" s="92">
        <v>-1.8315018299999999E-2</v>
      </c>
      <c r="E34" s="93">
        <v>66022388.043200731</v>
      </c>
      <c r="F34" s="35"/>
      <c r="G34" s="47" t="s">
        <v>196</v>
      </c>
      <c r="H34" s="39">
        <f t="shared" si="6"/>
        <v>5025</v>
      </c>
      <c r="I34" s="77">
        <f t="shared" si="7"/>
        <v>3.8223140500000002E-2</v>
      </c>
      <c r="J34" s="86">
        <f t="shared" si="12"/>
        <v>59376731.347448409</v>
      </c>
      <c r="K34" s="82" t="s">
        <v>202</v>
      </c>
      <c r="L34" s="39">
        <f t="shared" si="8"/>
        <v>95.9</v>
      </c>
      <c r="M34" s="77">
        <f t="shared" si="9"/>
        <v>1.6967126200000002E-2</v>
      </c>
      <c r="N34" s="86">
        <f t="shared" si="13"/>
        <v>1580275384.9041083</v>
      </c>
      <c r="O34" s="82" t="s">
        <v>220</v>
      </c>
      <c r="P34" s="39">
        <f t="shared" si="10"/>
        <v>235</v>
      </c>
      <c r="Q34" s="77">
        <f t="shared" si="11"/>
        <v>0</v>
      </c>
      <c r="R34" s="86">
        <f t="shared" si="14"/>
        <v>545734991.57706726</v>
      </c>
    </row>
    <row r="35" spans="1:18">
      <c r="A35" s="40" t="s">
        <v>93</v>
      </c>
      <c r="B35" s="11" t="s">
        <v>94</v>
      </c>
      <c r="C35" s="95">
        <v>3791000</v>
      </c>
      <c r="D35" s="92">
        <v>-1.8892339500000001E-2</v>
      </c>
      <c r="E35" s="93">
        <v>46524.728283819997</v>
      </c>
      <c r="F35" s="35"/>
      <c r="G35" s="47" t="s">
        <v>178</v>
      </c>
      <c r="H35" s="44">
        <f t="shared" si="6"/>
        <v>18.7</v>
      </c>
      <c r="I35" s="78">
        <f t="shared" si="7"/>
        <v>3.3149171300000002E-2</v>
      </c>
      <c r="J35" s="90">
        <f t="shared" si="12"/>
        <v>5887125587.3876629</v>
      </c>
      <c r="K35" s="83" t="s">
        <v>240</v>
      </c>
      <c r="L35" s="44">
        <f t="shared" si="8"/>
        <v>76.400000000000006</v>
      </c>
      <c r="M35" s="78">
        <f t="shared" si="9"/>
        <v>2.6246719000000002E-3</v>
      </c>
      <c r="N35" s="90">
        <f t="shared" si="13"/>
        <v>538034667.52079093</v>
      </c>
      <c r="O35" s="83" t="s">
        <v>254</v>
      </c>
      <c r="P35" s="44">
        <f t="shared" si="10"/>
        <v>332</v>
      </c>
      <c r="Q35" s="78">
        <f t="shared" si="11"/>
        <v>-8.9552238999999999E-3</v>
      </c>
      <c r="R35" s="90">
        <f t="shared" si="14"/>
        <v>127382121.32792582</v>
      </c>
    </row>
    <row r="36" spans="1:18">
      <c r="A36" s="40" t="s">
        <v>171</v>
      </c>
      <c r="B36" s="11" t="s">
        <v>172</v>
      </c>
      <c r="C36" s="95">
        <v>3450</v>
      </c>
      <c r="D36" s="92">
        <v>-2.2662889499999998E-2</v>
      </c>
      <c r="E36" s="93">
        <v>15456077.513945861</v>
      </c>
      <c r="F36" s="35"/>
      <c r="G36" s="49" t="s">
        <v>210</v>
      </c>
      <c r="H36" s="39">
        <f t="shared" si="6"/>
        <v>14</v>
      </c>
      <c r="I36" s="77">
        <f t="shared" si="7"/>
        <v>2.9411764699999999E-2</v>
      </c>
      <c r="J36" s="99">
        <f t="shared" si="12"/>
        <v>2619919879.6749287</v>
      </c>
      <c r="K36" s="82" t="s">
        <v>188</v>
      </c>
      <c r="L36" s="39">
        <f t="shared" si="8"/>
        <v>13.8</v>
      </c>
      <c r="M36" s="77">
        <f t="shared" si="9"/>
        <v>-1.42857143E-2</v>
      </c>
      <c r="N36" s="99">
        <f t="shared" si="13"/>
        <v>2542237745.1422648</v>
      </c>
      <c r="O36" s="82" t="s">
        <v>152</v>
      </c>
      <c r="P36" s="39">
        <f t="shared" si="10"/>
        <v>103</v>
      </c>
      <c r="Q36" s="77">
        <f t="shared" si="11"/>
        <v>-9.6153846000000005E-3</v>
      </c>
      <c r="R36" s="99">
        <f t="shared" si="14"/>
        <v>329103060.80060124</v>
      </c>
    </row>
    <row r="37" spans="1:18">
      <c r="A37" s="40" t="s">
        <v>189</v>
      </c>
      <c r="B37" s="11" t="s">
        <v>190</v>
      </c>
      <c r="C37" s="95">
        <v>20.399999999999999</v>
      </c>
      <c r="D37" s="92">
        <v>-2.3923445000000002E-2</v>
      </c>
      <c r="E37" s="93">
        <v>1325300528.9905167</v>
      </c>
      <c r="F37" s="35"/>
      <c r="G37" s="47" t="s">
        <v>148</v>
      </c>
      <c r="H37" s="39">
        <f t="shared" si="6"/>
        <v>24.7</v>
      </c>
      <c r="I37" s="77">
        <f t="shared" si="7"/>
        <v>2.0661156999999999E-2</v>
      </c>
      <c r="J37" s="86">
        <f t="shared" si="12"/>
        <v>2644517477.4693346</v>
      </c>
      <c r="K37" s="82" t="s">
        <v>190</v>
      </c>
      <c r="L37" s="39">
        <f t="shared" si="8"/>
        <v>20.399999999999999</v>
      </c>
      <c r="M37" s="77">
        <f t="shared" si="9"/>
        <v>-2.3923445000000002E-2</v>
      </c>
      <c r="N37" s="86">
        <f t="shared" si="13"/>
        <v>1325300528.9905167</v>
      </c>
      <c r="O37" s="82" t="s">
        <v>118</v>
      </c>
      <c r="P37" s="39">
        <f t="shared" si="10"/>
        <v>184</v>
      </c>
      <c r="Q37" s="77">
        <f t="shared" si="11"/>
        <v>-1.0752688200000001E-2</v>
      </c>
      <c r="R37" s="86">
        <f t="shared" si="14"/>
        <v>62451600.062811829</v>
      </c>
    </row>
    <row r="38" spans="1:18">
      <c r="A38" s="40" t="s">
        <v>215</v>
      </c>
      <c r="B38" s="11" t="s">
        <v>216</v>
      </c>
      <c r="C38" s="95">
        <v>12.2</v>
      </c>
      <c r="D38" s="92">
        <v>-2.4E-2</v>
      </c>
      <c r="E38" s="93">
        <v>2210756265.6732674</v>
      </c>
      <c r="F38" s="35"/>
      <c r="G38" s="47" t="s">
        <v>202</v>
      </c>
      <c r="H38" s="39">
        <f t="shared" si="6"/>
        <v>95.9</v>
      </c>
      <c r="I38" s="77">
        <f t="shared" si="7"/>
        <v>1.6967126200000002E-2</v>
      </c>
      <c r="J38" s="86">
        <f t="shared" si="12"/>
        <v>1580275384.9041083</v>
      </c>
      <c r="K38" s="82" t="s">
        <v>216</v>
      </c>
      <c r="L38" s="39">
        <f t="shared" si="8"/>
        <v>12.2</v>
      </c>
      <c r="M38" s="77">
        <f t="shared" si="9"/>
        <v>-2.4E-2</v>
      </c>
      <c r="N38" s="86">
        <f t="shared" si="13"/>
        <v>2210756265.6732674</v>
      </c>
      <c r="O38" s="82" t="s">
        <v>218</v>
      </c>
      <c r="P38" s="39">
        <f t="shared" si="10"/>
        <v>139</v>
      </c>
      <c r="Q38" s="77">
        <f t="shared" si="11"/>
        <v>-1.4184397200000001E-2</v>
      </c>
      <c r="R38" s="86">
        <f t="shared" si="14"/>
        <v>375289624.9714371</v>
      </c>
    </row>
    <row r="39" spans="1:18">
      <c r="A39" s="40" t="s">
        <v>205</v>
      </c>
      <c r="B39" s="11" t="s">
        <v>206</v>
      </c>
      <c r="C39" s="95">
        <v>387</v>
      </c>
      <c r="D39" s="92">
        <v>-2.51889169E-2</v>
      </c>
      <c r="E39" s="93">
        <v>25304315.90697499</v>
      </c>
      <c r="F39" s="35"/>
      <c r="G39" s="47" t="s">
        <v>252</v>
      </c>
      <c r="H39" s="39">
        <f t="shared" si="6"/>
        <v>1115</v>
      </c>
      <c r="I39" s="77">
        <f t="shared" si="7"/>
        <v>1.36363636E-2</v>
      </c>
      <c r="J39" s="86">
        <f t="shared" si="12"/>
        <v>78038925.316631645</v>
      </c>
      <c r="K39" s="82" t="s">
        <v>250</v>
      </c>
      <c r="L39" s="39">
        <f t="shared" si="8"/>
        <v>84.3</v>
      </c>
      <c r="M39" s="77">
        <f t="shared" si="9"/>
        <v>-3.2146957499999997E-2</v>
      </c>
      <c r="N39" s="86">
        <f t="shared" si="13"/>
        <v>199508917.33644903</v>
      </c>
      <c r="O39" s="82" t="s">
        <v>238</v>
      </c>
      <c r="P39" s="39">
        <f t="shared" si="10"/>
        <v>124</v>
      </c>
      <c r="Q39" s="77">
        <f t="shared" si="11"/>
        <v>-1.5873015899999999E-2</v>
      </c>
      <c r="R39" s="86">
        <f t="shared" si="14"/>
        <v>181160023.10083875</v>
      </c>
    </row>
    <row r="40" spans="1:18" ht="17.25" thickBot="1">
      <c r="A40" s="40" t="s">
        <v>66</v>
      </c>
      <c r="B40" s="11" t="s">
        <v>67</v>
      </c>
      <c r="C40" s="95">
        <v>5210</v>
      </c>
      <c r="D40" s="92">
        <v>-2.5257249799999999E-2</v>
      </c>
      <c r="E40" s="93">
        <v>10494539.33095656</v>
      </c>
      <c r="F40" s="35"/>
      <c r="G40" s="53" t="s">
        <v>54</v>
      </c>
      <c r="H40" s="37">
        <f t="shared" si="6"/>
        <v>309</v>
      </c>
      <c r="I40" s="79">
        <f t="shared" si="7"/>
        <v>1.3114754100000001E-2</v>
      </c>
      <c r="J40" s="87">
        <f t="shared" si="12"/>
        <v>145554518.38516209</v>
      </c>
      <c r="K40" s="84" t="s">
        <v>98</v>
      </c>
      <c r="L40" s="37">
        <f t="shared" si="8"/>
        <v>5.04</v>
      </c>
      <c r="M40" s="79">
        <f t="shared" si="9"/>
        <v>-3.4482758600000003E-2</v>
      </c>
      <c r="N40" s="87">
        <f t="shared" si="13"/>
        <v>16758340561.184914</v>
      </c>
      <c r="O40" s="84" t="s">
        <v>242</v>
      </c>
      <c r="P40" s="37">
        <f t="shared" si="10"/>
        <v>528</v>
      </c>
      <c r="Q40" s="79">
        <f t="shared" si="11"/>
        <v>-1.67597765E-2</v>
      </c>
      <c r="R40" s="87">
        <f t="shared" si="14"/>
        <v>16876563.029574569</v>
      </c>
    </row>
    <row r="41" spans="1:18">
      <c r="A41" s="40" t="s">
        <v>127</v>
      </c>
      <c r="B41" s="11" t="s">
        <v>128</v>
      </c>
      <c r="C41" s="95">
        <v>150</v>
      </c>
      <c r="D41" s="92">
        <v>-2.5974026000000001E-2</v>
      </c>
      <c r="E41" s="93">
        <v>396520475.43729043</v>
      </c>
      <c r="F41" s="35"/>
      <c r="G41" s="52" t="s">
        <v>236</v>
      </c>
      <c r="H41" s="38">
        <f t="shared" si="6"/>
        <v>698</v>
      </c>
      <c r="I41" s="76">
        <f t="shared" si="7"/>
        <v>1.3062409299999999E-2</v>
      </c>
      <c r="J41" s="85">
        <f t="shared" si="12"/>
        <v>90938230.439876407</v>
      </c>
      <c r="K41" s="81" t="s">
        <v>150</v>
      </c>
      <c r="L41" s="38">
        <f t="shared" si="8"/>
        <v>13.8</v>
      </c>
      <c r="M41" s="76">
        <f t="shared" si="9"/>
        <v>-3.4965034999999998E-2</v>
      </c>
      <c r="N41" s="85">
        <f t="shared" si="13"/>
        <v>2354672873.4570584</v>
      </c>
      <c r="O41" s="81" t="s">
        <v>138</v>
      </c>
      <c r="P41" s="38">
        <f t="shared" si="10"/>
        <v>401</v>
      </c>
      <c r="Q41" s="76">
        <f t="shared" si="11"/>
        <v>-1.7156862700000001E-2</v>
      </c>
      <c r="R41" s="85">
        <f t="shared" si="14"/>
        <v>118543389.12141185</v>
      </c>
    </row>
    <row r="42" spans="1:18">
      <c r="A42" s="40" t="s">
        <v>119</v>
      </c>
      <c r="B42" s="11" t="s">
        <v>120</v>
      </c>
      <c r="C42" s="95">
        <v>5200</v>
      </c>
      <c r="D42" s="92">
        <v>-2.8037383200000002E-2</v>
      </c>
      <c r="E42" s="93">
        <v>14494583.49230813</v>
      </c>
      <c r="F42" s="35"/>
      <c r="G42" s="47" t="s">
        <v>194</v>
      </c>
      <c r="H42" s="39">
        <f t="shared" si="6"/>
        <v>157</v>
      </c>
      <c r="I42" s="77">
        <f t="shared" si="7"/>
        <v>1.2903225799999999E-2</v>
      </c>
      <c r="J42" s="86">
        <f t="shared" si="12"/>
        <v>945331067.28034377</v>
      </c>
      <c r="K42" s="82" t="s">
        <v>204</v>
      </c>
      <c r="L42" s="39">
        <f t="shared" si="8"/>
        <v>16.5</v>
      </c>
      <c r="M42" s="77">
        <f t="shared" si="9"/>
        <v>-3.50877193E-2</v>
      </c>
      <c r="N42" s="86">
        <f t="shared" si="13"/>
        <v>2297954747.5358653</v>
      </c>
      <c r="O42" s="82" t="s">
        <v>206</v>
      </c>
      <c r="P42" s="39">
        <f t="shared" si="10"/>
        <v>387</v>
      </c>
      <c r="Q42" s="77">
        <f t="shared" si="11"/>
        <v>-2.51889169E-2</v>
      </c>
      <c r="R42" s="86">
        <f t="shared" si="14"/>
        <v>25304315.90697499</v>
      </c>
    </row>
    <row r="43" spans="1:18">
      <c r="A43" s="40" t="s">
        <v>109</v>
      </c>
      <c r="B43" s="11" t="s">
        <v>110</v>
      </c>
      <c r="C43" s="95">
        <v>205</v>
      </c>
      <c r="D43" s="92">
        <v>-2.8436019E-2</v>
      </c>
      <c r="E43" s="93">
        <v>190856684.2380909</v>
      </c>
      <c r="F43" s="35"/>
      <c r="G43" s="47" t="s">
        <v>244</v>
      </c>
      <c r="H43" s="39">
        <f t="shared" si="6"/>
        <v>1635</v>
      </c>
      <c r="I43" s="77">
        <f t="shared" si="7"/>
        <v>1.23839009E-2</v>
      </c>
      <c r="J43" s="86">
        <f t="shared" si="12"/>
        <v>17160970.733984809</v>
      </c>
      <c r="K43" s="82" t="s">
        <v>234</v>
      </c>
      <c r="L43" s="39">
        <f t="shared" si="8"/>
        <v>80</v>
      </c>
      <c r="M43" s="77">
        <f t="shared" si="9"/>
        <v>-3.6144578300000001E-2</v>
      </c>
      <c r="N43" s="86">
        <f t="shared" si="13"/>
        <v>448667394.73096561</v>
      </c>
      <c r="O43" s="82" t="s">
        <v>128</v>
      </c>
      <c r="P43" s="39">
        <f t="shared" si="10"/>
        <v>150</v>
      </c>
      <c r="Q43" s="77">
        <f t="shared" si="11"/>
        <v>-2.5974026000000001E-2</v>
      </c>
      <c r="R43" s="86">
        <f t="shared" si="14"/>
        <v>396520475.43729043</v>
      </c>
    </row>
    <row r="44" spans="1:18">
      <c r="A44" s="40" t="s">
        <v>131</v>
      </c>
      <c r="B44" s="11" t="s">
        <v>132</v>
      </c>
      <c r="C44" s="95">
        <v>131</v>
      </c>
      <c r="D44" s="92">
        <v>-2.9629629599999999E-2</v>
      </c>
      <c r="E44" s="93">
        <v>152791516.65173694</v>
      </c>
      <c r="F44" s="35"/>
      <c r="G44" s="47" t="s">
        <v>176</v>
      </c>
      <c r="H44" s="39">
        <f t="shared" si="6"/>
        <v>1770</v>
      </c>
      <c r="I44" s="77">
        <f t="shared" si="7"/>
        <v>2.8328612E-3</v>
      </c>
      <c r="J44" s="86">
        <f t="shared" si="12"/>
        <v>5407155.4110618997</v>
      </c>
      <c r="K44" s="82" t="s">
        <v>72</v>
      </c>
      <c r="L44" s="39">
        <f t="shared" si="8"/>
        <v>25.4</v>
      </c>
      <c r="M44" s="77">
        <f t="shared" si="9"/>
        <v>-3.7878787900000002E-2</v>
      </c>
      <c r="N44" s="86">
        <f t="shared" si="13"/>
        <v>783199468.09689546</v>
      </c>
      <c r="O44" s="82" t="s">
        <v>110</v>
      </c>
      <c r="P44" s="39">
        <f t="shared" si="10"/>
        <v>205</v>
      </c>
      <c r="Q44" s="77">
        <f t="shared" si="11"/>
        <v>-2.8436019E-2</v>
      </c>
      <c r="R44" s="86">
        <f t="shared" si="14"/>
        <v>190856684.2380909</v>
      </c>
    </row>
    <row r="45" spans="1:18">
      <c r="A45" s="40" t="s">
        <v>87</v>
      </c>
      <c r="B45" s="11" t="s">
        <v>88</v>
      </c>
      <c r="C45" s="95">
        <v>203850</v>
      </c>
      <c r="D45" s="92">
        <v>-3.13613685E-2</v>
      </c>
      <c r="E45" s="93">
        <v>53795.852937529999</v>
      </c>
      <c r="F45" s="35"/>
      <c r="G45" s="47" t="s">
        <v>240</v>
      </c>
      <c r="H45" s="44">
        <f t="shared" si="6"/>
        <v>76.400000000000006</v>
      </c>
      <c r="I45" s="78">
        <f t="shared" si="7"/>
        <v>2.6246719000000002E-3</v>
      </c>
      <c r="J45" s="90">
        <f t="shared" si="12"/>
        <v>538034667.52079093</v>
      </c>
      <c r="K45" s="83" t="s">
        <v>208</v>
      </c>
      <c r="L45" s="44">
        <f t="shared" si="8"/>
        <v>15</v>
      </c>
      <c r="M45" s="78">
        <f t="shared" si="9"/>
        <v>-4.4585987299999998E-2</v>
      </c>
      <c r="N45" s="90">
        <f t="shared" si="13"/>
        <v>1447093148.73894</v>
      </c>
      <c r="O45" s="83" t="s">
        <v>132</v>
      </c>
      <c r="P45" s="44">
        <f t="shared" si="10"/>
        <v>131</v>
      </c>
      <c r="Q45" s="78">
        <f t="shared" si="11"/>
        <v>-2.9629629599999999E-2</v>
      </c>
      <c r="R45" s="90">
        <f t="shared" si="14"/>
        <v>152791516.65173694</v>
      </c>
    </row>
    <row r="46" spans="1:18">
      <c r="A46" s="40" t="s">
        <v>50</v>
      </c>
      <c r="B46" s="11" t="s">
        <v>51</v>
      </c>
      <c r="C46" s="95">
        <v>427</v>
      </c>
      <c r="D46" s="92">
        <v>-3.1746031700000003E-2</v>
      </c>
      <c r="E46" s="93">
        <v>120714630.71624388</v>
      </c>
      <c r="F46" s="35"/>
      <c r="G46" s="49" t="s">
        <v>226</v>
      </c>
      <c r="H46" s="39">
        <f t="shared" si="6"/>
        <v>2230</v>
      </c>
      <c r="I46" s="77">
        <f t="shared" si="7"/>
        <v>2.2471909999999999E-3</v>
      </c>
      <c r="J46" s="99">
        <f t="shared" si="12"/>
        <v>23383869.20032388</v>
      </c>
      <c r="K46" s="82" t="s">
        <v>122</v>
      </c>
      <c r="L46" s="39">
        <f t="shared" si="8"/>
        <v>37.200000000000003</v>
      </c>
      <c r="M46" s="77">
        <f t="shared" si="9"/>
        <v>-4.6153846200000001E-2</v>
      </c>
      <c r="N46" s="99">
        <f t="shared" si="13"/>
        <v>769482662.50967979</v>
      </c>
      <c r="O46" s="82" t="s">
        <v>51</v>
      </c>
      <c r="P46" s="39">
        <f t="shared" si="10"/>
        <v>427</v>
      </c>
      <c r="Q46" s="77">
        <f t="shared" si="11"/>
        <v>-3.1746031700000003E-2</v>
      </c>
      <c r="R46" s="99">
        <f t="shared" si="14"/>
        <v>120714630.71624388</v>
      </c>
    </row>
    <row r="47" spans="1:18">
      <c r="A47" s="40" t="s">
        <v>143</v>
      </c>
      <c r="B47" s="11" t="s">
        <v>144</v>
      </c>
      <c r="C47" s="95">
        <v>121</v>
      </c>
      <c r="D47" s="92">
        <v>-3.2000000000000001E-2</v>
      </c>
      <c r="E47" s="93">
        <v>150728099.29187527</v>
      </c>
      <c r="F47" s="35"/>
      <c r="G47" s="47" t="s">
        <v>220</v>
      </c>
      <c r="H47" s="39">
        <f t="shared" si="6"/>
        <v>235</v>
      </c>
      <c r="I47" s="77">
        <f t="shared" si="7"/>
        <v>0</v>
      </c>
      <c r="J47" s="86">
        <f t="shared" si="12"/>
        <v>545734991.57706726</v>
      </c>
      <c r="K47" s="82" t="s">
        <v>65</v>
      </c>
      <c r="L47" s="39">
        <f t="shared" si="8"/>
        <v>46.7</v>
      </c>
      <c r="M47" s="77">
        <f t="shared" si="9"/>
        <v>-6.4128256499999994E-2</v>
      </c>
      <c r="N47" s="86">
        <f t="shared" si="13"/>
        <v>251996706.9238885</v>
      </c>
      <c r="O47" s="82" t="s">
        <v>144</v>
      </c>
      <c r="P47" s="39">
        <f t="shared" si="10"/>
        <v>121</v>
      </c>
      <c r="Q47" s="77">
        <f t="shared" si="11"/>
        <v>-3.2000000000000001E-2</v>
      </c>
      <c r="R47" s="86">
        <f t="shared" si="14"/>
        <v>150728099.29187527</v>
      </c>
    </row>
    <row r="48" spans="1:18">
      <c r="A48" s="40" t="s">
        <v>249</v>
      </c>
      <c r="B48" s="11" t="s">
        <v>250</v>
      </c>
      <c r="C48" s="95">
        <v>84.3</v>
      </c>
      <c r="D48" s="92">
        <v>-3.2146957499999997E-2</v>
      </c>
      <c r="E48" s="93">
        <v>199508917.33644903</v>
      </c>
      <c r="F48" s="35"/>
      <c r="G48" s="47" t="s">
        <v>142</v>
      </c>
      <c r="H48" s="39">
        <f t="shared" si="6"/>
        <v>12380</v>
      </c>
      <c r="I48" s="77">
        <f t="shared" si="7"/>
        <v>-1.6129032E-3</v>
      </c>
      <c r="J48" s="86">
        <f t="shared" si="12"/>
        <v>23104725.1996172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162</v>
      </c>
      <c r="P48" s="39">
        <f t="shared" si="10"/>
        <v>120</v>
      </c>
      <c r="Q48" s="77">
        <f t="shared" si="11"/>
        <v>-3.2258064500000003E-2</v>
      </c>
      <c r="R48" s="86">
        <f t="shared" si="14"/>
        <v>376101114.04489827</v>
      </c>
    </row>
    <row r="49" spans="1:18">
      <c r="A49" s="40" t="s">
        <v>161</v>
      </c>
      <c r="B49" s="11" t="s">
        <v>162</v>
      </c>
      <c r="C49" s="95">
        <v>120</v>
      </c>
      <c r="D49" s="92">
        <v>-3.2258064500000003E-2</v>
      </c>
      <c r="E49" s="93">
        <v>376101114.04489827</v>
      </c>
      <c r="F49" s="35"/>
      <c r="G49" s="47" t="s">
        <v>212</v>
      </c>
      <c r="H49" s="39">
        <f t="shared" si="6"/>
        <v>1445</v>
      </c>
      <c r="I49" s="77">
        <f t="shared" si="7"/>
        <v>-6.8728521999999997E-3</v>
      </c>
      <c r="J49" s="86">
        <f t="shared" si="12"/>
        <v>70314998.756546214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240</v>
      </c>
      <c r="Q49" s="77">
        <f t="shared" si="11"/>
        <v>-3.2258064500000003E-2</v>
      </c>
      <c r="R49" s="86">
        <f t="shared" si="14"/>
        <v>149414444.66056833</v>
      </c>
    </row>
    <row r="50" spans="1:18" ht="17.25" thickBot="1">
      <c r="A50" s="40" t="s">
        <v>56</v>
      </c>
      <c r="B50" s="11" t="s">
        <v>57</v>
      </c>
      <c r="C50" s="95">
        <v>240</v>
      </c>
      <c r="D50" s="92">
        <v>-3.2258064500000003E-2</v>
      </c>
      <c r="E50" s="93">
        <v>149414444.66056833</v>
      </c>
      <c r="F50" s="35"/>
      <c r="G50" s="53" t="s">
        <v>254</v>
      </c>
      <c r="H50" s="37">
        <f t="shared" si="6"/>
        <v>332</v>
      </c>
      <c r="I50" s="79">
        <f t="shared" si="7"/>
        <v>-8.9552238999999999E-3</v>
      </c>
      <c r="J50" s="87">
        <f t="shared" si="12"/>
        <v>127382121.32792582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166</v>
      </c>
      <c r="P50" s="37">
        <f t="shared" si="10"/>
        <v>262</v>
      </c>
      <c r="Q50" s="79">
        <f t="shared" si="11"/>
        <v>-3.67647059E-2</v>
      </c>
      <c r="R50" s="87">
        <f t="shared" si="14"/>
        <v>118901068.89214589</v>
      </c>
    </row>
    <row r="51" spans="1:18">
      <c r="A51" s="40" t="s">
        <v>139</v>
      </c>
      <c r="B51" s="11" t="s">
        <v>140</v>
      </c>
      <c r="C51" s="95">
        <v>7605</v>
      </c>
      <c r="D51" s="92">
        <v>-3.2442748100000002E-2</v>
      </c>
      <c r="E51" s="93">
        <v>10875542.378815601</v>
      </c>
      <c r="F51" s="35"/>
    </row>
    <row r="52" spans="1:18" ht="17.25" thickBot="1">
      <c r="A52" s="40" t="s">
        <v>77</v>
      </c>
      <c r="B52" s="11" t="s">
        <v>78</v>
      </c>
      <c r="C52" s="95">
        <v>763700</v>
      </c>
      <c r="D52" s="92">
        <v>-3.2801418399999997E-2</v>
      </c>
      <c r="E52" s="93">
        <v>47115.95293431</v>
      </c>
      <c r="F52" s="35"/>
    </row>
    <row r="53" spans="1:18" ht="17.25" thickBot="1">
      <c r="A53" s="40" t="s">
        <v>125</v>
      </c>
      <c r="B53" s="11" t="s">
        <v>126</v>
      </c>
      <c r="C53" s="95">
        <v>210500</v>
      </c>
      <c r="D53" s="92">
        <v>-3.4182151899999999E-2</v>
      </c>
      <c r="E53" s="93">
        <v>95878.689439110007</v>
      </c>
      <c r="F53" s="35"/>
      <c r="G53" s="259" t="s">
        <v>255</v>
      </c>
      <c r="H53" s="260"/>
      <c r="I53" s="260"/>
      <c r="J53" s="261"/>
      <c r="K53" s="259" t="s">
        <v>258</v>
      </c>
      <c r="L53" s="260"/>
      <c r="M53" s="260"/>
      <c r="N53" s="261"/>
      <c r="O53" s="259" t="s">
        <v>259</v>
      </c>
      <c r="P53" s="260"/>
      <c r="Q53" s="260"/>
      <c r="R53" s="261"/>
    </row>
    <row r="54" spans="1:18" ht="17.25" thickBot="1">
      <c r="A54" s="40" t="s">
        <v>97</v>
      </c>
      <c r="B54" s="11" t="s">
        <v>98</v>
      </c>
      <c r="C54" s="95">
        <v>5.04</v>
      </c>
      <c r="D54" s="92">
        <v>-3.4482758600000003E-2</v>
      </c>
      <c r="E54" s="93">
        <v>16758340561.184914</v>
      </c>
      <c r="F54" s="35"/>
      <c r="G54" s="324" t="s">
        <v>55</v>
      </c>
      <c r="H54" s="336">
        <f ca="1">NOW()</f>
        <v>44433.009071990738</v>
      </c>
      <c r="I54" s="337"/>
      <c r="J54" s="338"/>
      <c r="K54" s="327" t="s">
        <v>55</v>
      </c>
      <c r="L54" s="336">
        <f ca="1">NOW()</f>
        <v>44433.009071990738</v>
      </c>
      <c r="M54" s="337"/>
      <c r="N54" s="338"/>
      <c r="O54" s="327" t="s">
        <v>55</v>
      </c>
      <c r="P54" s="336">
        <f ca="1">NOW()</f>
        <v>44433.009071990738</v>
      </c>
      <c r="Q54" s="337"/>
      <c r="R54" s="338"/>
    </row>
    <row r="55" spans="1:18" ht="17.25" thickBot="1">
      <c r="A55" s="40" t="s">
        <v>149</v>
      </c>
      <c r="B55" s="11" t="s">
        <v>150</v>
      </c>
      <c r="C55" s="95">
        <v>13.8</v>
      </c>
      <c r="D55" s="92">
        <v>-3.4965034999999998E-2</v>
      </c>
      <c r="E55" s="93">
        <v>2354672873.4570584</v>
      </c>
      <c r="F55" s="35"/>
      <c r="G55" s="321"/>
      <c r="H55" s="51" t="s">
        <v>58</v>
      </c>
      <c r="I55" s="73" t="s">
        <v>59</v>
      </c>
      <c r="J55" s="69" t="s">
        <v>264</v>
      </c>
      <c r="K55" s="276"/>
      <c r="L55" s="51" t="s">
        <v>58</v>
      </c>
      <c r="M55" s="73" t="s">
        <v>59</v>
      </c>
      <c r="N55" s="69" t="s">
        <v>264</v>
      </c>
      <c r="O55" s="276"/>
      <c r="P55" s="51" t="s">
        <v>58</v>
      </c>
      <c r="Q55" s="73" t="s">
        <v>59</v>
      </c>
      <c r="R55" s="69" t="s">
        <v>264</v>
      </c>
    </row>
    <row r="56" spans="1:18">
      <c r="A56" s="40" t="s">
        <v>203</v>
      </c>
      <c r="B56" s="11" t="s">
        <v>204</v>
      </c>
      <c r="C56" s="95">
        <v>16.5</v>
      </c>
      <c r="D56" s="92">
        <v>-3.50877193E-2</v>
      </c>
      <c r="E56" s="93">
        <v>2297954747.5358653</v>
      </c>
      <c r="F56" s="35"/>
      <c r="G56" s="55" t="s">
        <v>224</v>
      </c>
      <c r="H56" s="38">
        <f t="shared" ref="H56:H75" si="15">_xlfn.IFNA(VLOOKUP(G56, $B$2:$D$200, 2, FALSE), "")</f>
        <v>5630</v>
      </c>
      <c r="I56" s="76">
        <f t="shared" ref="I56:I65" si="16">_xlfn.IFNA(VLOOKUP(G56, $B$2:$D$200, 3, FALSE), "")</f>
        <v>-5.4575986600000001E-2</v>
      </c>
      <c r="J56" s="85">
        <f>_xlfn.IFNA(VLOOKUP(G56, $B$2:$E$200, 4, FALSE), "")</f>
        <v>3497708.7211851901</v>
      </c>
      <c r="K56" s="81" t="s">
        <v>178</v>
      </c>
      <c r="L56" s="38">
        <f t="shared" ref="L56:L75" si="17">_xlfn.IFNA(VLOOKUP(K56, $B$2:$D$200, 2, FALSE), "")</f>
        <v>18.7</v>
      </c>
      <c r="M56" s="76">
        <f t="shared" ref="M56:M75" si="18">_xlfn.IFNA(VLOOKUP(K56, $B$2:$D$200, 3, FALSE), "")</f>
        <v>3.3149171300000002E-2</v>
      </c>
      <c r="N56" s="85">
        <f>_xlfn.IFNA(VLOOKUP(K56, $B$2:$E$200, 4, FALSE), "")</f>
        <v>5887125587.3876629</v>
      </c>
      <c r="O56" s="81" t="s">
        <v>132</v>
      </c>
      <c r="P56" s="38">
        <f t="shared" ref="P56:P75" si="19">_xlfn.IFNA(VLOOKUP(O56, $B$2:$D$200, 2, FALSE), "")</f>
        <v>131</v>
      </c>
      <c r="Q56" s="76">
        <f t="shared" ref="Q56:Q75" si="20">_xlfn.IFNA(VLOOKUP(O56, $B$2:$D$200, 3, FALSE), "")</f>
        <v>-2.9629629599999999E-2</v>
      </c>
      <c r="R56" s="85">
        <f>_xlfn.IFNA(VLOOKUP(O56, $B$2:$E$200, 4, FALSE), "")</f>
        <v>152791516.65173694</v>
      </c>
    </row>
    <row r="57" spans="1:18">
      <c r="A57" s="40" t="s">
        <v>233</v>
      </c>
      <c r="B57" s="11" t="s">
        <v>234</v>
      </c>
      <c r="C57" s="95">
        <v>80</v>
      </c>
      <c r="D57" s="92">
        <v>-3.6144578300000001E-2</v>
      </c>
      <c r="E57" s="93">
        <v>448667394.73096561</v>
      </c>
      <c r="F57" s="35"/>
      <c r="G57" s="56" t="s">
        <v>114</v>
      </c>
      <c r="H57" s="39">
        <f t="shared" si="15"/>
        <v>744</v>
      </c>
      <c r="I57" s="77">
        <f t="shared" si="16"/>
        <v>-5.4637865299999998E-2</v>
      </c>
      <c r="J57" s="86">
        <f t="shared" ref="J57:J75" si="21">_xlfn.IFNA(VLOOKUP(G57, $B$2:$E$200, 4, FALSE), "")</f>
        <v>63282375.488646828</v>
      </c>
      <c r="K57" s="82" t="s">
        <v>210</v>
      </c>
      <c r="L57" s="39">
        <f t="shared" si="17"/>
        <v>14</v>
      </c>
      <c r="M57" s="77">
        <f t="shared" si="18"/>
        <v>2.9411764699999999E-2</v>
      </c>
      <c r="N57" s="86">
        <f t="shared" ref="N57:N75" si="22">_xlfn.IFNA(VLOOKUP(K57, $B$2:$E$200, 4, FALSE), "")</f>
        <v>2619919879.6749287</v>
      </c>
      <c r="O57" s="82" t="s">
        <v>51</v>
      </c>
      <c r="P57" s="39">
        <f t="shared" si="19"/>
        <v>427</v>
      </c>
      <c r="Q57" s="77">
        <f t="shared" si="20"/>
        <v>-3.1746031700000003E-2</v>
      </c>
      <c r="R57" s="86">
        <f t="shared" ref="R57:R75" si="23">_xlfn.IFNA(VLOOKUP(O57, $B$2:$E$200, 4, FALSE), "")</f>
        <v>120714630.71624388</v>
      </c>
    </row>
    <row r="58" spans="1:18">
      <c r="A58" s="40" t="s">
        <v>159</v>
      </c>
      <c r="B58" s="11" t="s">
        <v>160</v>
      </c>
      <c r="C58" s="95">
        <v>1580</v>
      </c>
      <c r="D58" s="92">
        <v>-3.65853659E-2</v>
      </c>
      <c r="E58" s="93">
        <v>13521520.951790901</v>
      </c>
      <c r="F58" s="35"/>
      <c r="G58" s="56" t="s">
        <v>158</v>
      </c>
      <c r="H58" s="39">
        <f t="shared" si="15"/>
        <v>28640</v>
      </c>
      <c r="I58" s="77">
        <f t="shared" si="16"/>
        <v>-5.4785478499999998E-2</v>
      </c>
      <c r="J58" s="86">
        <f t="shared" si="21"/>
        <v>480420.69530338998</v>
      </c>
      <c r="K58" s="82" t="s">
        <v>148</v>
      </c>
      <c r="L58" s="39">
        <f t="shared" si="17"/>
        <v>24.7</v>
      </c>
      <c r="M58" s="77">
        <f t="shared" si="18"/>
        <v>2.0661156999999999E-2</v>
      </c>
      <c r="N58" s="86">
        <f t="shared" si="22"/>
        <v>2644517477.4693346</v>
      </c>
      <c r="O58" s="82" t="s">
        <v>144</v>
      </c>
      <c r="P58" s="39">
        <f t="shared" si="19"/>
        <v>121</v>
      </c>
      <c r="Q58" s="77">
        <f t="shared" si="20"/>
        <v>-3.2000000000000001E-2</v>
      </c>
      <c r="R58" s="86">
        <f t="shared" si="23"/>
        <v>150728099.29187527</v>
      </c>
    </row>
    <row r="59" spans="1:18">
      <c r="A59" s="40" t="s">
        <v>165</v>
      </c>
      <c r="B59" s="11" t="s">
        <v>166</v>
      </c>
      <c r="C59" s="95">
        <v>262</v>
      </c>
      <c r="D59" s="92">
        <v>-3.67647059E-2</v>
      </c>
      <c r="E59" s="93">
        <v>118901068.89214589</v>
      </c>
      <c r="F59" s="35"/>
      <c r="G59" s="56" t="s">
        <v>266</v>
      </c>
      <c r="H59" s="39">
        <f t="shared" si="15"/>
        <v>348</v>
      </c>
      <c r="I59" s="77">
        <f t="shared" si="16"/>
        <v>-5.6910569100000002E-2</v>
      </c>
      <c r="J59" s="86">
        <f t="shared" si="21"/>
        <v>926671824.89814615</v>
      </c>
      <c r="K59" s="82" t="s">
        <v>202</v>
      </c>
      <c r="L59" s="39">
        <f t="shared" si="17"/>
        <v>95.9</v>
      </c>
      <c r="M59" s="77">
        <f t="shared" si="18"/>
        <v>1.6967126200000002E-2</v>
      </c>
      <c r="N59" s="86">
        <f t="shared" si="22"/>
        <v>1580275384.9041083</v>
      </c>
      <c r="O59" s="82" t="s">
        <v>162</v>
      </c>
      <c r="P59" s="39">
        <f t="shared" si="19"/>
        <v>120</v>
      </c>
      <c r="Q59" s="77">
        <f t="shared" si="20"/>
        <v>-3.2258064500000003E-2</v>
      </c>
      <c r="R59" s="86">
        <f t="shared" si="23"/>
        <v>376101114.04489827</v>
      </c>
    </row>
    <row r="60" spans="1:18">
      <c r="A60" s="40" t="s">
        <v>60</v>
      </c>
      <c r="B60" s="11" t="s">
        <v>61</v>
      </c>
      <c r="C60" s="95">
        <v>1040</v>
      </c>
      <c r="D60" s="92">
        <v>-3.7037037000000002E-2</v>
      </c>
      <c r="E60" s="93">
        <v>37165035.87912824</v>
      </c>
      <c r="F60" s="35"/>
      <c r="G60" s="56" t="s">
        <v>192</v>
      </c>
      <c r="H60" s="39">
        <f t="shared" si="15"/>
        <v>264</v>
      </c>
      <c r="I60" s="77">
        <f t="shared" si="16"/>
        <v>-5.71428571E-2</v>
      </c>
      <c r="J60" s="90">
        <f t="shared" si="21"/>
        <v>103960636.8655833</v>
      </c>
      <c r="K60" s="83" t="s">
        <v>240</v>
      </c>
      <c r="L60" s="44">
        <f t="shared" si="17"/>
        <v>76.400000000000006</v>
      </c>
      <c r="M60" s="78">
        <f t="shared" si="18"/>
        <v>2.6246719000000002E-3</v>
      </c>
      <c r="N60" s="90">
        <f t="shared" si="22"/>
        <v>538034667.52079093</v>
      </c>
      <c r="O60" s="83" t="s">
        <v>57</v>
      </c>
      <c r="P60" s="44">
        <f t="shared" si="19"/>
        <v>240</v>
      </c>
      <c r="Q60" s="78">
        <f t="shared" si="20"/>
        <v>-3.2258064500000003E-2</v>
      </c>
      <c r="R60" s="90">
        <f t="shared" si="23"/>
        <v>149414444.66056833</v>
      </c>
    </row>
    <row r="61" spans="1:18">
      <c r="A61" s="40" t="s">
        <v>95</v>
      </c>
      <c r="B61" s="11" t="s">
        <v>96</v>
      </c>
      <c r="C61" s="95">
        <v>4805</v>
      </c>
      <c r="D61" s="92">
        <v>-3.7074148299999998E-2</v>
      </c>
      <c r="E61" s="93">
        <v>6966644.6601407202</v>
      </c>
      <c r="F61" s="35"/>
      <c r="G61" s="60" t="s">
        <v>112</v>
      </c>
      <c r="H61" s="45">
        <f t="shared" si="15"/>
        <v>8600</v>
      </c>
      <c r="I61" s="80">
        <f t="shared" si="16"/>
        <v>-5.7534246599999998E-2</v>
      </c>
      <c r="J61" s="99">
        <f t="shared" si="21"/>
        <v>2816031.9515070701</v>
      </c>
      <c r="K61" s="82" t="s">
        <v>188</v>
      </c>
      <c r="L61" s="39">
        <f t="shared" si="17"/>
        <v>13.8</v>
      </c>
      <c r="M61" s="77">
        <f t="shared" si="18"/>
        <v>-1.42857143E-2</v>
      </c>
      <c r="N61" s="99">
        <f t="shared" si="22"/>
        <v>2542237745.1422648</v>
      </c>
      <c r="O61" s="82" t="s">
        <v>166</v>
      </c>
      <c r="P61" s="39">
        <f t="shared" si="19"/>
        <v>262</v>
      </c>
      <c r="Q61" s="77">
        <f t="shared" si="20"/>
        <v>-3.67647059E-2</v>
      </c>
      <c r="R61" s="99">
        <f t="shared" si="23"/>
        <v>118901068.89214589</v>
      </c>
    </row>
    <row r="62" spans="1:18">
      <c r="A62" s="40" t="s">
        <v>71</v>
      </c>
      <c r="B62" s="11" t="s">
        <v>72</v>
      </c>
      <c r="C62" s="95">
        <v>25.4</v>
      </c>
      <c r="D62" s="92">
        <v>-3.7878787900000002E-2</v>
      </c>
      <c r="E62" s="93">
        <v>783199468.09689546</v>
      </c>
      <c r="F62" s="35"/>
      <c r="G62" s="56" t="s">
        <v>69</v>
      </c>
      <c r="H62" s="39">
        <f t="shared" si="15"/>
        <v>8295</v>
      </c>
      <c r="I62" s="77">
        <f t="shared" si="16"/>
        <v>-5.7921635399999997E-2</v>
      </c>
      <c r="J62" s="86">
        <f t="shared" si="21"/>
        <v>8881153.6640263107</v>
      </c>
      <c r="K62" s="82" t="s">
        <v>190</v>
      </c>
      <c r="L62" s="39">
        <f t="shared" si="17"/>
        <v>20.399999999999999</v>
      </c>
      <c r="M62" s="77">
        <f t="shared" si="18"/>
        <v>-2.3923445000000002E-2</v>
      </c>
      <c r="N62" s="86">
        <f t="shared" si="22"/>
        <v>1325300528.9905167</v>
      </c>
      <c r="O62" s="82" t="s">
        <v>174</v>
      </c>
      <c r="P62" s="39">
        <f t="shared" si="19"/>
        <v>378</v>
      </c>
      <c r="Q62" s="77">
        <f t="shared" si="20"/>
        <v>-4.3037974700000002E-2</v>
      </c>
      <c r="R62" s="86">
        <f t="shared" si="23"/>
        <v>60678656.174728408</v>
      </c>
    </row>
    <row r="63" spans="1:18">
      <c r="A63" s="40" t="s">
        <v>89</v>
      </c>
      <c r="B63" s="11" t="s">
        <v>90</v>
      </c>
      <c r="C63" s="95">
        <v>1395</v>
      </c>
      <c r="D63" s="92">
        <v>-3.7931034500000002E-2</v>
      </c>
      <c r="E63" s="93">
        <v>297871117.52706468</v>
      </c>
      <c r="F63" s="35"/>
      <c r="G63" s="56" t="s">
        <v>82</v>
      </c>
      <c r="H63" s="39">
        <f t="shared" si="15"/>
        <v>3185</v>
      </c>
      <c r="I63" s="77">
        <f t="shared" si="16"/>
        <v>-5.9084194999999999E-2</v>
      </c>
      <c r="J63" s="86">
        <f t="shared" si="21"/>
        <v>144595684.71640894</v>
      </c>
      <c r="K63" s="82" t="s">
        <v>216</v>
      </c>
      <c r="L63" s="39">
        <f t="shared" si="17"/>
        <v>12.2</v>
      </c>
      <c r="M63" s="77">
        <f t="shared" si="18"/>
        <v>-2.4E-2</v>
      </c>
      <c r="N63" s="86">
        <f t="shared" si="22"/>
        <v>2210756265.6732674</v>
      </c>
      <c r="O63" s="82" t="s">
        <v>130</v>
      </c>
      <c r="P63" s="39">
        <f t="shared" si="19"/>
        <v>122</v>
      </c>
      <c r="Q63" s="77">
        <f t="shared" si="20"/>
        <v>-4.6875E-2</v>
      </c>
      <c r="R63" s="86">
        <f t="shared" si="23"/>
        <v>127788179.09569824</v>
      </c>
    </row>
    <row r="64" spans="1:18">
      <c r="A64" s="40" t="s">
        <v>173</v>
      </c>
      <c r="B64" s="11" t="s">
        <v>174</v>
      </c>
      <c r="C64" s="95">
        <v>378</v>
      </c>
      <c r="D64" s="92">
        <v>-4.3037974700000002E-2</v>
      </c>
      <c r="E64" s="93">
        <v>60678656.174728408</v>
      </c>
      <c r="F64" s="35"/>
      <c r="G64" s="56" t="s">
        <v>106</v>
      </c>
      <c r="H64" s="39">
        <f t="shared" si="15"/>
        <v>87600</v>
      </c>
      <c r="I64" s="77">
        <f t="shared" si="16"/>
        <v>-5.99849769E-2</v>
      </c>
      <c r="J64" s="86">
        <f t="shared" si="21"/>
        <v>1059830.3858729</v>
      </c>
      <c r="K64" s="82" t="s">
        <v>250</v>
      </c>
      <c r="L64" s="39">
        <f t="shared" si="17"/>
        <v>84.3</v>
      </c>
      <c r="M64" s="77">
        <f t="shared" si="18"/>
        <v>-3.2146957499999997E-2</v>
      </c>
      <c r="N64" s="86">
        <f t="shared" si="22"/>
        <v>199508917.33644903</v>
      </c>
      <c r="O64" s="82" t="s">
        <v>80</v>
      </c>
      <c r="P64" s="39">
        <f t="shared" si="19"/>
        <v>989</v>
      </c>
      <c r="Q64" s="77">
        <f t="shared" si="20"/>
        <v>-4.9038461499999998E-2</v>
      </c>
      <c r="R64" s="86">
        <f t="shared" si="23"/>
        <v>13431040.31721206</v>
      </c>
    </row>
    <row r="65" spans="1:18" ht="17.25" thickBot="1">
      <c r="A65" s="40" t="s">
        <v>75</v>
      </c>
      <c r="B65" s="11" t="s">
        <v>76</v>
      </c>
      <c r="C65" s="95">
        <v>31790</v>
      </c>
      <c r="D65" s="92">
        <v>-4.3909774399999997E-2</v>
      </c>
      <c r="E65" s="93">
        <v>687429.75575257</v>
      </c>
      <c r="F65" s="35"/>
      <c r="G65" s="57" t="s">
        <v>228</v>
      </c>
      <c r="H65" s="37">
        <f t="shared" si="15"/>
        <v>432</v>
      </c>
      <c r="I65" s="79">
        <f t="shared" si="16"/>
        <v>-6.2906724499999997E-2</v>
      </c>
      <c r="J65" s="87">
        <f t="shared" si="21"/>
        <v>69372292.762487397</v>
      </c>
      <c r="K65" s="84" t="s">
        <v>98</v>
      </c>
      <c r="L65" s="37">
        <f t="shared" si="17"/>
        <v>5.04</v>
      </c>
      <c r="M65" s="79">
        <f t="shared" si="18"/>
        <v>-3.4482758600000003E-2</v>
      </c>
      <c r="N65" s="87">
        <f t="shared" si="22"/>
        <v>16758340561.184914</v>
      </c>
      <c r="O65" s="84" t="s">
        <v>164</v>
      </c>
      <c r="P65" s="37">
        <f t="shared" si="19"/>
        <v>404</v>
      </c>
      <c r="Q65" s="79">
        <f t="shared" si="20"/>
        <v>-4.9411764699999999E-2</v>
      </c>
      <c r="R65" s="87">
        <f t="shared" si="23"/>
        <v>54740023.509027854</v>
      </c>
    </row>
    <row r="66" spans="1:18">
      <c r="A66" s="40" t="s">
        <v>207</v>
      </c>
      <c r="B66" s="11" t="s">
        <v>208</v>
      </c>
      <c r="C66" s="95">
        <v>15</v>
      </c>
      <c r="D66" s="92">
        <v>-4.4585987299999998E-2</v>
      </c>
      <c r="E66" s="93">
        <v>1447093148.73894</v>
      </c>
      <c r="F66" s="35"/>
      <c r="G66" s="56" t="s">
        <v>214</v>
      </c>
      <c r="H66" s="38">
        <f t="shared" si="15"/>
        <v>1180</v>
      </c>
      <c r="I66" s="76">
        <f t="shared" ref="I66:I75" si="24">_xlfn.IFNA(VLOOKUP(G66, $B$2:$D$200, 3, FALSE), "")</f>
        <v>-6.3492063500000001E-2</v>
      </c>
      <c r="J66" s="85">
        <f t="shared" si="21"/>
        <v>69523940.338606983</v>
      </c>
      <c r="K66" s="81" t="s">
        <v>150</v>
      </c>
      <c r="L66" s="38">
        <f t="shared" si="17"/>
        <v>13.8</v>
      </c>
      <c r="M66" s="76">
        <f t="shared" si="18"/>
        <v>-3.4965034999999998E-2</v>
      </c>
      <c r="N66" s="85">
        <f t="shared" si="22"/>
        <v>2354672873.4570584</v>
      </c>
      <c r="O66" s="81" t="s">
        <v>232</v>
      </c>
      <c r="P66" s="38">
        <f t="shared" si="19"/>
        <v>593</v>
      </c>
      <c r="Q66" s="76">
        <f t="shared" si="20"/>
        <v>-5.1200000000000002E-2</v>
      </c>
      <c r="R66" s="85">
        <f t="shared" si="23"/>
        <v>30858492.419296101</v>
      </c>
    </row>
    <row r="67" spans="1:18">
      <c r="A67" s="40" t="s">
        <v>135</v>
      </c>
      <c r="B67" s="11" t="s">
        <v>136</v>
      </c>
      <c r="C67" s="95">
        <v>2460</v>
      </c>
      <c r="D67" s="92">
        <v>-4.4660194200000003E-2</v>
      </c>
      <c r="E67" s="93">
        <v>10393378.466479881</v>
      </c>
      <c r="F67" s="35"/>
      <c r="G67" s="56" t="s">
        <v>65</v>
      </c>
      <c r="H67" s="39">
        <f t="shared" si="15"/>
        <v>46.7</v>
      </c>
      <c r="I67" s="77">
        <f t="shared" si="24"/>
        <v>-6.4128256499999994E-2</v>
      </c>
      <c r="J67" s="86">
        <f t="shared" si="21"/>
        <v>251996706.9238885</v>
      </c>
      <c r="K67" s="82" t="s">
        <v>204</v>
      </c>
      <c r="L67" s="39">
        <f t="shared" si="17"/>
        <v>16.5</v>
      </c>
      <c r="M67" s="77">
        <f t="shared" si="18"/>
        <v>-3.50877193E-2</v>
      </c>
      <c r="N67" s="86">
        <f t="shared" si="22"/>
        <v>2297954747.5358653</v>
      </c>
      <c r="O67" s="82" t="s">
        <v>124</v>
      </c>
      <c r="P67" s="39">
        <f t="shared" si="19"/>
        <v>413</v>
      </c>
      <c r="Q67" s="77">
        <f t="shared" si="20"/>
        <v>-5.27522936E-2</v>
      </c>
      <c r="R67" s="86">
        <f t="shared" si="23"/>
        <v>34097564.943337627</v>
      </c>
    </row>
    <row r="68" spans="1:18">
      <c r="A68" s="40" t="s">
        <v>91</v>
      </c>
      <c r="B68" s="11" t="s">
        <v>92</v>
      </c>
      <c r="C68" s="95">
        <v>80220</v>
      </c>
      <c r="D68" s="92">
        <v>-4.5227326800000002E-2</v>
      </c>
      <c r="E68" s="93">
        <v>337117.00034194998</v>
      </c>
      <c r="F68" s="35"/>
      <c r="G68" s="56" t="s">
        <v>74</v>
      </c>
      <c r="H68" s="39">
        <f t="shared" si="15"/>
        <v>23580</v>
      </c>
      <c r="I68" s="77">
        <f t="shared" si="24"/>
        <v>-7.3113207499999999E-2</v>
      </c>
      <c r="J68" s="86">
        <f t="shared" si="21"/>
        <v>1040532.92358782</v>
      </c>
      <c r="K68" s="82" t="s">
        <v>234</v>
      </c>
      <c r="L68" s="39">
        <f t="shared" si="17"/>
        <v>80</v>
      </c>
      <c r="M68" s="77">
        <f t="shared" si="18"/>
        <v>-3.6144578300000001E-2</v>
      </c>
      <c r="N68" s="86">
        <f t="shared" si="22"/>
        <v>448667394.73096561</v>
      </c>
      <c r="O68" s="82" t="s">
        <v>86</v>
      </c>
      <c r="P68" s="39">
        <f t="shared" si="19"/>
        <v>448</v>
      </c>
      <c r="Q68" s="77">
        <f t="shared" si="20"/>
        <v>-5.2854122599999998E-2</v>
      </c>
      <c r="R68" s="86">
        <f t="shared" si="23"/>
        <v>101421176.15506165</v>
      </c>
    </row>
    <row r="69" spans="1:18">
      <c r="A69" s="40" t="s">
        <v>179</v>
      </c>
      <c r="B69" s="11" t="s">
        <v>180</v>
      </c>
      <c r="C69" s="95">
        <v>15330</v>
      </c>
      <c r="D69" s="92">
        <v>-4.6048537600000002E-2</v>
      </c>
      <c r="E69" s="93">
        <v>4900913.3513957197</v>
      </c>
      <c r="F69" s="35"/>
      <c r="G69" s="56" t="s">
        <v>108</v>
      </c>
      <c r="H69" s="39">
        <f t="shared" si="15"/>
        <v>1705</v>
      </c>
      <c r="I69" s="77">
        <f t="shared" si="24"/>
        <v>-7.33695652E-2</v>
      </c>
      <c r="J69" s="86">
        <f t="shared" si="21"/>
        <v>11187081.585849579</v>
      </c>
      <c r="K69" s="82" t="s">
        <v>72</v>
      </c>
      <c r="L69" s="39">
        <f t="shared" si="17"/>
        <v>25.4</v>
      </c>
      <c r="M69" s="77">
        <f t="shared" si="18"/>
        <v>-3.7878787900000002E-2</v>
      </c>
      <c r="N69" s="86">
        <f t="shared" si="22"/>
        <v>783199468.09689546</v>
      </c>
      <c r="O69" s="82" t="s">
        <v>114</v>
      </c>
      <c r="P69" s="39">
        <f t="shared" si="19"/>
        <v>744</v>
      </c>
      <c r="Q69" s="77">
        <f t="shared" si="20"/>
        <v>-5.4637865299999998E-2</v>
      </c>
      <c r="R69" s="86">
        <f t="shared" si="23"/>
        <v>63282375.488646828</v>
      </c>
    </row>
    <row r="70" spans="1:18">
      <c r="A70" s="40" t="s">
        <v>121</v>
      </c>
      <c r="B70" s="11" t="s">
        <v>122</v>
      </c>
      <c r="C70" s="95">
        <v>37.200000000000003</v>
      </c>
      <c r="D70" s="92">
        <v>-4.6153846200000001E-2</v>
      </c>
      <c r="E70" s="93">
        <v>769482662.50967979</v>
      </c>
      <c r="F70" s="35"/>
      <c r="G70" s="56" t="s">
        <v>154</v>
      </c>
      <c r="H70" s="39">
        <f t="shared" si="15"/>
        <v>82680</v>
      </c>
      <c r="I70" s="77">
        <f t="shared" si="24"/>
        <v>-7.9697239500000003E-2</v>
      </c>
      <c r="J70" s="90">
        <f t="shared" si="21"/>
        <v>1407261.9829717099</v>
      </c>
      <c r="K70" s="83" t="s">
        <v>208</v>
      </c>
      <c r="L70" s="44">
        <f t="shared" si="17"/>
        <v>15</v>
      </c>
      <c r="M70" s="78">
        <f t="shared" si="18"/>
        <v>-4.4585987299999998E-2</v>
      </c>
      <c r="N70" s="90">
        <f t="shared" si="22"/>
        <v>1447093148.73894</v>
      </c>
      <c r="O70" s="83" t="s">
        <v>266</v>
      </c>
      <c r="P70" s="44">
        <f t="shared" si="19"/>
        <v>348</v>
      </c>
      <c r="Q70" s="78">
        <f t="shared" si="20"/>
        <v>-5.6910569100000002E-2</v>
      </c>
      <c r="R70" s="90">
        <f t="shared" si="23"/>
        <v>926671824.89814615</v>
      </c>
    </row>
    <row r="71" spans="1:18">
      <c r="A71" s="40" t="s">
        <v>129</v>
      </c>
      <c r="B71" s="11" t="s">
        <v>130</v>
      </c>
      <c r="C71" s="95">
        <v>122</v>
      </c>
      <c r="D71" s="92">
        <v>-4.6875E-2</v>
      </c>
      <c r="E71" s="93">
        <v>127788179.09569824</v>
      </c>
      <c r="F71" s="35"/>
      <c r="G71" s="60" t="s">
        <v>116</v>
      </c>
      <c r="H71" s="45">
        <f t="shared" si="15"/>
        <v>9255</v>
      </c>
      <c r="I71" s="80">
        <f t="shared" si="24"/>
        <v>-8.6377097700000002E-2</v>
      </c>
      <c r="J71" s="99">
        <f t="shared" si="21"/>
        <v>9978046.8658117</v>
      </c>
      <c r="K71" s="82" t="s">
        <v>122</v>
      </c>
      <c r="L71" s="39">
        <f t="shared" si="17"/>
        <v>37.200000000000003</v>
      </c>
      <c r="M71" s="77">
        <f t="shared" si="18"/>
        <v>-4.6153846200000001E-2</v>
      </c>
      <c r="N71" s="99">
        <f t="shared" si="22"/>
        <v>769482662.50967979</v>
      </c>
      <c r="O71" s="82" t="s">
        <v>192</v>
      </c>
      <c r="P71" s="39">
        <f t="shared" si="19"/>
        <v>264</v>
      </c>
      <c r="Q71" s="77">
        <f t="shared" si="20"/>
        <v>-5.71428571E-2</v>
      </c>
      <c r="R71" s="99">
        <f t="shared" si="23"/>
        <v>103960636.8655833</v>
      </c>
    </row>
    <row r="72" spans="1:18">
      <c r="A72" s="40" t="s">
        <v>103</v>
      </c>
      <c r="B72" s="11" t="s">
        <v>104</v>
      </c>
      <c r="C72" s="95">
        <v>1285</v>
      </c>
      <c r="D72" s="92">
        <v>-4.8148148100000003E-2</v>
      </c>
      <c r="E72" s="93">
        <v>12366925.90394979</v>
      </c>
      <c r="F72" s="35"/>
      <c r="G72" s="56" t="s">
        <v>200</v>
      </c>
      <c r="H72" s="39">
        <f t="shared" si="15"/>
        <v>165</v>
      </c>
      <c r="I72" s="77">
        <f t="shared" si="24"/>
        <v>-8.8397790099999998E-2</v>
      </c>
      <c r="J72" s="86">
        <f t="shared" si="21"/>
        <v>272830146.6125955</v>
      </c>
      <c r="K72" s="82" t="s">
        <v>65</v>
      </c>
      <c r="L72" s="39">
        <f t="shared" si="17"/>
        <v>46.7</v>
      </c>
      <c r="M72" s="77">
        <f t="shared" si="18"/>
        <v>-6.4128256499999994E-2</v>
      </c>
      <c r="N72" s="86">
        <f t="shared" si="22"/>
        <v>251996706.9238885</v>
      </c>
      <c r="O72" s="82" t="s">
        <v>228</v>
      </c>
      <c r="P72" s="39">
        <f t="shared" si="19"/>
        <v>432</v>
      </c>
      <c r="Q72" s="77">
        <f t="shared" si="20"/>
        <v>-6.2906724499999997E-2</v>
      </c>
      <c r="R72" s="86">
        <f t="shared" si="23"/>
        <v>69372292.762487397</v>
      </c>
    </row>
    <row r="73" spans="1:18">
      <c r="A73" s="40" t="s">
        <v>99</v>
      </c>
      <c r="B73" s="11" t="s">
        <v>100</v>
      </c>
      <c r="C73" s="95">
        <v>75500</v>
      </c>
      <c r="D73" s="92">
        <v>-4.8279339499999997E-2</v>
      </c>
      <c r="E73" s="93">
        <v>2683410.3084275299</v>
      </c>
      <c r="F73" s="35"/>
      <c r="G73" s="56" t="s">
        <v>156</v>
      </c>
      <c r="H73" s="39">
        <f t="shared" si="15"/>
        <v>2305</v>
      </c>
      <c r="I73" s="77">
        <f t="shared" si="24"/>
        <v>-9.0729782999999994E-2</v>
      </c>
      <c r="J73" s="86">
        <f t="shared" si="21"/>
        <v>23491200.702607289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165</v>
      </c>
      <c r="Q73" s="77">
        <f t="shared" si="20"/>
        <v>-8.8397790099999998E-2</v>
      </c>
      <c r="R73" s="86">
        <f t="shared" si="23"/>
        <v>272830146.6125955</v>
      </c>
    </row>
    <row r="74" spans="1:18">
      <c r="A74" s="40" t="s">
        <v>62</v>
      </c>
      <c r="B74" s="11" t="s">
        <v>63</v>
      </c>
      <c r="C74" s="95">
        <v>67190</v>
      </c>
      <c r="D74" s="92">
        <v>-4.8435065899999998E-2</v>
      </c>
      <c r="E74" s="93">
        <v>762193.66038756003</v>
      </c>
      <c r="F74" s="35"/>
      <c r="G74" s="56" t="s">
        <v>222</v>
      </c>
      <c r="H74" s="39">
        <f t="shared" si="15"/>
        <v>181</v>
      </c>
      <c r="I74" s="77">
        <f t="shared" si="24"/>
        <v>-9.9502487599999995E-2</v>
      </c>
      <c r="J74" s="86">
        <f t="shared" si="21"/>
        <v>343810644.22266775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222</v>
      </c>
      <c r="P74" s="39">
        <f t="shared" si="19"/>
        <v>181</v>
      </c>
      <c r="Q74" s="77">
        <f t="shared" si="20"/>
        <v>-9.9502487599999995E-2</v>
      </c>
      <c r="R74" s="86">
        <f t="shared" si="23"/>
        <v>343810644.22266775</v>
      </c>
    </row>
    <row r="75" spans="1:18" ht="17.25" thickBot="1">
      <c r="A75" s="40" t="s">
        <v>79</v>
      </c>
      <c r="B75" s="11" t="s">
        <v>80</v>
      </c>
      <c r="C75" s="95">
        <v>989</v>
      </c>
      <c r="D75" s="92">
        <v>-4.9038461499999998E-2</v>
      </c>
      <c r="E75" s="93">
        <v>13431040.31721206</v>
      </c>
      <c r="F75" s="35"/>
      <c r="G75" s="57" t="s">
        <v>230</v>
      </c>
      <c r="H75" s="37">
        <f t="shared" si="15"/>
        <v>390</v>
      </c>
      <c r="I75" s="79">
        <f t="shared" si="24"/>
        <v>-0.15217391299999999</v>
      </c>
      <c r="J75" s="87">
        <f t="shared" si="21"/>
        <v>1240738057.7871816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390</v>
      </c>
      <c r="Q75" s="79">
        <f t="shared" si="20"/>
        <v>-0.15217391299999999</v>
      </c>
      <c r="R75" s="87">
        <f t="shared" si="23"/>
        <v>1240738057.7871816</v>
      </c>
    </row>
    <row r="76" spans="1:18">
      <c r="A76" s="40" t="s">
        <v>83</v>
      </c>
      <c r="B76" s="11" t="s">
        <v>84</v>
      </c>
      <c r="C76" s="95">
        <v>6185</v>
      </c>
      <c r="D76" s="92">
        <v>-4.9192928499999997E-2</v>
      </c>
      <c r="E76" s="93">
        <v>19731792.893390082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404</v>
      </c>
      <c r="D77" s="92">
        <v>-4.9411764699999999E-2</v>
      </c>
      <c r="E77" s="93">
        <v>54740023.509027854</v>
      </c>
      <c r="F77" s="35"/>
      <c r="G77" s="35"/>
      <c r="H77" s="35"/>
      <c r="I77" s="35"/>
    </row>
    <row r="78" spans="1:18">
      <c r="A78" s="40" t="s">
        <v>231</v>
      </c>
      <c r="B78" s="11" t="s">
        <v>232</v>
      </c>
      <c r="C78" s="95">
        <v>593</v>
      </c>
      <c r="D78" s="92">
        <v>-5.1200000000000002E-2</v>
      </c>
      <c r="E78" s="93">
        <v>30858492.419296101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33410</v>
      </c>
      <c r="D79" s="92">
        <v>-5.1660516599999998E-2</v>
      </c>
      <c r="E79" s="93">
        <v>607657.80070975004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95">
        <v>75180</v>
      </c>
      <c r="D80" s="92">
        <v>-5.1715439000000002E-2</v>
      </c>
      <c r="E80" s="93">
        <v>677773.26014846005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413</v>
      </c>
      <c r="D81" s="92">
        <v>-5.27522936E-2</v>
      </c>
      <c r="E81" s="93">
        <v>34097564.943337627</v>
      </c>
      <c r="F81" s="35"/>
      <c r="G81" s="35"/>
      <c r="H81" s="35"/>
      <c r="I81" s="35"/>
    </row>
    <row r="82" spans="1:9">
      <c r="A82" s="40" t="s">
        <v>85</v>
      </c>
      <c r="B82" s="11" t="s">
        <v>86</v>
      </c>
      <c r="C82" s="95">
        <v>448</v>
      </c>
      <c r="D82" s="92">
        <v>-5.2854122599999998E-2</v>
      </c>
      <c r="E82" s="93">
        <v>101421176.15506165</v>
      </c>
      <c r="F82" s="35"/>
      <c r="G82" s="35"/>
      <c r="H82" s="35"/>
      <c r="I82" s="35"/>
    </row>
    <row r="83" spans="1:9">
      <c r="A83" s="40" t="s">
        <v>133</v>
      </c>
      <c r="B83" s="11" t="s">
        <v>134</v>
      </c>
      <c r="C83" s="95">
        <v>30730</v>
      </c>
      <c r="D83" s="92">
        <v>-5.3296364800000003E-2</v>
      </c>
      <c r="E83" s="93">
        <v>1448506.0466479999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5630</v>
      </c>
      <c r="D84" s="92">
        <v>-5.4575986600000001E-2</v>
      </c>
      <c r="E84" s="93">
        <v>3497708.7211851901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744</v>
      </c>
      <c r="D85" s="92">
        <v>-5.4637865299999998E-2</v>
      </c>
      <c r="E85" s="93">
        <v>63282375.488646828</v>
      </c>
      <c r="F85" s="35"/>
      <c r="G85" s="35"/>
      <c r="H85" s="35"/>
      <c r="I85" s="35"/>
    </row>
    <row r="86" spans="1:9">
      <c r="A86" s="40" t="s">
        <v>157</v>
      </c>
      <c r="B86" s="11" t="s">
        <v>158</v>
      </c>
      <c r="C86" s="95">
        <v>28640</v>
      </c>
      <c r="D86" s="92">
        <v>-5.4785478499999998E-2</v>
      </c>
      <c r="E86" s="93">
        <v>480420.69530338998</v>
      </c>
      <c r="F86" s="35"/>
      <c r="G86" s="35"/>
      <c r="H86" s="35"/>
      <c r="I86" s="35"/>
    </row>
    <row r="87" spans="1:9">
      <c r="A87" s="40" t="s">
        <v>265</v>
      </c>
      <c r="B87" s="11" t="s">
        <v>266</v>
      </c>
      <c r="C87" s="95">
        <v>348</v>
      </c>
      <c r="D87" s="92">
        <v>-5.6910569100000002E-2</v>
      </c>
      <c r="E87" s="93">
        <v>926671824.89814615</v>
      </c>
      <c r="F87" s="35"/>
      <c r="G87" s="35"/>
      <c r="H87" s="35"/>
      <c r="I87" s="35"/>
    </row>
    <row r="88" spans="1:9">
      <c r="A88" s="40" t="s">
        <v>191</v>
      </c>
      <c r="B88" s="11" t="s">
        <v>192</v>
      </c>
      <c r="C88" s="95">
        <v>264</v>
      </c>
      <c r="D88" s="92">
        <v>-5.71428571E-2</v>
      </c>
      <c r="E88" s="93">
        <v>103960636.8655833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95">
        <v>8600</v>
      </c>
      <c r="D89" s="92">
        <v>-5.7534246599999998E-2</v>
      </c>
      <c r="E89" s="93">
        <v>2816031.9515070701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8295</v>
      </c>
      <c r="D90" s="92">
        <v>-5.7921635399999997E-2</v>
      </c>
      <c r="E90" s="93">
        <v>8881153.6640263107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5">
        <v>3185</v>
      </c>
      <c r="D91" s="92">
        <v>-5.9084194999999999E-2</v>
      </c>
      <c r="E91" s="93">
        <v>144595684.71640894</v>
      </c>
      <c r="F91" s="35"/>
      <c r="G91" s="35"/>
      <c r="H91" s="35"/>
      <c r="I91" s="35"/>
    </row>
    <row r="92" spans="1:9">
      <c r="A92" s="40" t="s">
        <v>105</v>
      </c>
      <c r="B92" s="11" t="s">
        <v>106</v>
      </c>
      <c r="C92" s="95">
        <v>87600</v>
      </c>
      <c r="D92" s="92">
        <v>-5.99849769E-2</v>
      </c>
      <c r="E92" s="93">
        <v>1059830.3858729</v>
      </c>
      <c r="F92" s="35"/>
      <c r="G92" s="35"/>
      <c r="H92" s="35"/>
      <c r="I92" s="35"/>
    </row>
    <row r="93" spans="1:9">
      <c r="A93" s="40" t="s">
        <v>227</v>
      </c>
      <c r="B93" s="11" t="s">
        <v>228</v>
      </c>
      <c r="C93" s="95">
        <v>432</v>
      </c>
      <c r="D93" s="92">
        <v>-6.2906724499999997E-2</v>
      </c>
      <c r="E93" s="93">
        <v>69372292.762487397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5">
        <v>1180</v>
      </c>
      <c r="D94" s="92">
        <v>-6.3492063500000001E-2</v>
      </c>
      <c r="E94" s="93">
        <v>69523940.338606983</v>
      </c>
      <c r="F94" s="35"/>
      <c r="G94" s="35"/>
      <c r="H94" s="35"/>
      <c r="I94" s="35"/>
    </row>
    <row r="95" spans="1:9">
      <c r="A95" s="40" t="s">
        <v>64</v>
      </c>
      <c r="B95" s="11" t="s">
        <v>65</v>
      </c>
      <c r="C95" s="95">
        <v>46.7</v>
      </c>
      <c r="D95" s="92">
        <v>-6.4128256499999994E-2</v>
      </c>
      <c r="E95" s="93">
        <v>251996706.9238885</v>
      </c>
      <c r="F95" s="35"/>
      <c r="G95" s="35"/>
      <c r="H95" s="35"/>
      <c r="I95" s="35"/>
    </row>
    <row r="96" spans="1:9">
      <c r="A96" s="40" t="s">
        <v>73</v>
      </c>
      <c r="B96" s="11" t="s">
        <v>74</v>
      </c>
      <c r="C96" s="95">
        <v>23580</v>
      </c>
      <c r="D96" s="92">
        <v>-7.3113207499999999E-2</v>
      </c>
      <c r="E96" s="93">
        <v>1040532.92358782</v>
      </c>
      <c r="F96" s="35"/>
      <c r="G96" s="35"/>
      <c r="H96" s="35"/>
      <c r="I96" s="35"/>
    </row>
    <row r="97" spans="1:9">
      <c r="A97" s="40" t="s">
        <v>107</v>
      </c>
      <c r="B97" s="11" t="s">
        <v>108</v>
      </c>
      <c r="C97" s="95">
        <v>1705</v>
      </c>
      <c r="D97" s="92">
        <v>-7.33695652E-2</v>
      </c>
      <c r="E97" s="93">
        <v>11187081.585849579</v>
      </c>
      <c r="F97" s="35"/>
      <c r="G97" s="35"/>
      <c r="H97" s="35"/>
      <c r="I97" s="35"/>
    </row>
    <row r="98" spans="1:9">
      <c r="A98" s="40" t="s">
        <v>153</v>
      </c>
      <c r="B98" s="11" t="s">
        <v>154</v>
      </c>
      <c r="C98" s="95">
        <v>82680</v>
      </c>
      <c r="D98" s="92">
        <v>-7.9697239500000003E-2</v>
      </c>
      <c r="E98" s="93">
        <v>1407261.9829717099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95">
        <v>9255</v>
      </c>
      <c r="D99" s="92">
        <v>-8.6377097700000002E-2</v>
      </c>
      <c r="E99" s="93">
        <v>9978046.8658117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165</v>
      </c>
      <c r="D100" s="92">
        <v>-8.8397790099999998E-2</v>
      </c>
      <c r="E100" s="93">
        <v>272830146.6125955</v>
      </c>
      <c r="F100" s="35"/>
      <c r="G100" s="35"/>
      <c r="H100" s="35"/>
      <c r="I100" s="35"/>
    </row>
    <row r="101" spans="1:9">
      <c r="A101" s="40" t="s">
        <v>155</v>
      </c>
      <c r="B101" s="11" t="s">
        <v>156</v>
      </c>
      <c r="C101" s="95">
        <v>2305</v>
      </c>
      <c r="D101" s="92">
        <v>-9.0729782999999994E-2</v>
      </c>
      <c r="E101" s="93">
        <v>23491200.702607289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181</v>
      </c>
      <c r="D102" s="92">
        <v>-9.9502487599999995E-2</v>
      </c>
      <c r="E102" s="93">
        <v>343810644.22266775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390</v>
      </c>
      <c r="D103" s="92">
        <v>-0.15217391299999999</v>
      </c>
      <c r="E103" s="93">
        <v>1240738057.7871816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2" t="str">
        <f>TEXT(투자전략!$G$1, "[$-ko-KR]yyyy년 mm월") &amp; " 총결산"</f>
        <v>2021년 08월 총결산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4"/>
    </row>
    <row r="2" spans="1:15" ht="16.5" customHeight="1" thickBot="1">
      <c r="A2" s="268" t="s">
        <v>289</v>
      </c>
      <c r="B2" s="269"/>
      <c r="C2" s="269"/>
      <c r="D2" s="260" t="s">
        <v>285</v>
      </c>
      <c r="E2" s="260"/>
      <c r="F2" s="261"/>
      <c r="G2" s="262" t="s">
        <v>286</v>
      </c>
      <c r="H2" s="263"/>
      <c r="I2" s="264"/>
      <c r="J2" s="259" t="s">
        <v>287</v>
      </c>
      <c r="K2" s="260"/>
      <c r="L2" s="260"/>
      <c r="M2" s="260" t="s">
        <v>288</v>
      </c>
      <c r="N2" s="260"/>
      <c r="O2" s="261"/>
    </row>
    <row r="3" spans="1:15" ht="16.5" customHeight="1">
      <c r="A3" s="339">
        <v>1</v>
      </c>
      <c r="B3" s="26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Bottom20</v>
      </c>
      <c r="C3" s="270"/>
      <c r="D3" s="268" t="s">
        <v>290</v>
      </c>
      <c r="E3" s="269"/>
      <c r="F3" s="270"/>
      <c r="G3" s="268" t="s">
        <v>297</v>
      </c>
      <c r="H3" s="269"/>
      <c r="I3" s="270"/>
      <c r="J3" s="268" t="s">
        <v>304</v>
      </c>
      <c r="K3" s="269"/>
      <c r="L3" s="270"/>
      <c r="M3" s="268" t="s">
        <v>311</v>
      </c>
      <c r="N3" s="269"/>
      <c r="O3" s="270"/>
    </row>
    <row r="4" spans="1:15" ht="16.5" customHeight="1" thickBot="1">
      <c r="A4" s="340"/>
      <c r="B4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1,033,111 KRW (51.66%)</v>
      </c>
      <c r="C4" s="276"/>
      <c r="D4" s="274" t="str">
        <f ca="1" xml:space="preserve"> TEXT($F$92, "#,##0") &amp; " KRW (" &amp; TEXT($E$92, "0.00%)")</f>
        <v>799,622 KRW (43.84%)</v>
      </c>
      <c r="E4" s="275"/>
      <c r="F4" s="276"/>
      <c r="G4" s="274" t="str">
        <f ca="1" xml:space="preserve"> TEXT($I$92, "#,##0") &amp; " KRW (" &amp; TEXT($H$92, "0.00%)")</f>
        <v>963,559 KRW (52.83%)</v>
      </c>
      <c r="H4" s="275"/>
      <c r="I4" s="276"/>
      <c r="J4" s="274" t="str">
        <f ca="1" xml:space="preserve"> TEXT($L$92, "#,##0") &amp; " KRW (" &amp; TEXT($K$92, "0.00%)")</f>
        <v>772,869 KRW (42.37%)</v>
      </c>
      <c r="K4" s="275"/>
      <c r="L4" s="276"/>
      <c r="M4" s="274" t="str">
        <f ca="1" xml:space="preserve"> TEXT($O$92, "#,##0") &amp; " KRW (" &amp; TEXT($N$92, "0.00%)")</f>
        <v>802,109 KRW (43.98%)</v>
      </c>
      <c r="N4" s="275"/>
      <c r="O4" s="276"/>
    </row>
    <row r="5" spans="1:15" ht="16.5" customHeight="1">
      <c r="A5" s="339">
        <v>2</v>
      </c>
      <c r="B5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270"/>
      <c r="D5" s="268" t="s">
        <v>291</v>
      </c>
      <c r="E5" s="269"/>
      <c r="F5" s="270"/>
      <c r="G5" s="268" t="s">
        <v>298</v>
      </c>
      <c r="H5" s="269"/>
      <c r="I5" s="270"/>
      <c r="J5" s="268" t="s">
        <v>305</v>
      </c>
      <c r="K5" s="269"/>
      <c r="L5" s="270"/>
      <c r="M5" s="268" t="s">
        <v>312</v>
      </c>
      <c r="N5" s="269"/>
      <c r="O5" s="270"/>
    </row>
    <row r="6" spans="1:15" ht="16.5" customHeight="1" thickBot="1">
      <c r="A6" s="340"/>
      <c r="B6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968,180 KRW (53.08%)</v>
      </c>
      <c r="C6" s="276"/>
      <c r="D6" s="274" t="str">
        <f ca="1" xml:space="preserve"> TEXT($F$130, "#,##0") &amp; " KRW (" &amp; TEXT($E$130, "0.00%)")</f>
        <v>552,406 KRW (27.62%)</v>
      </c>
      <c r="E6" s="275"/>
      <c r="F6" s="276"/>
      <c r="G6" s="274" t="str">
        <f ca="1" xml:space="preserve"> TEXT($I$130, "#,##0") &amp; " KRW (" &amp; TEXT($H$130, "0.00%)")</f>
        <v>787,297 KRW (39.36%)</v>
      </c>
      <c r="H6" s="275"/>
      <c r="I6" s="276"/>
      <c r="J6" s="274" t="str">
        <f ca="1" xml:space="preserve"> TEXT($L$130, "#,##0") &amp; " KRW (" &amp; TEXT($K$130, "0.00%)")</f>
        <v>618,738 KRW (30.94%)</v>
      </c>
      <c r="K6" s="275"/>
      <c r="L6" s="276"/>
      <c r="M6" s="274" t="str">
        <f ca="1" xml:space="preserve"> TEXT($O$130, "#,##0") &amp; " KRW (" &amp; TEXT($N$130, "0.00%)")</f>
        <v>605,710 KRW (30.29%)</v>
      </c>
      <c r="N6" s="275"/>
      <c r="O6" s="276"/>
    </row>
    <row r="7" spans="1:15" ht="16.5" customHeight="1">
      <c r="A7" s="339">
        <v>3</v>
      </c>
      <c r="B7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70"/>
      <c r="D7" s="268" t="s">
        <v>292</v>
      </c>
      <c r="E7" s="269"/>
      <c r="F7" s="270"/>
      <c r="G7" s="268" t="s">
        <v>299</v>
      </c>
      <c r="H7" s="269"/>
      <c r="I7" s="270"/>
      <c r="J7" s="268" t="s">
        <v>306</v>
      </c>
      <c r="K7" s="269"/>
      <c r="L7" s="270"/>
      <c r="M7" s="268" t="s">
        <v>313</v>
      </c>
      <c r="N7" s="269"/>
      <c r="O7" s="270"/>
    </row>
    <row r="8" spans="1:15" ht="16.5" customHeight="1" thickBot="1">
      <c r="A8" s="340"/>
      <c r="B8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963,559 KRW (52.83%)</v>
      </c>
      <c r="C8" s="276"/>
      <c r="D8" s="274" t="str">
        <f ca="1" xml:space="preserve"> TEXT($F$206, "#,##0") &amp; " KRW (" &amp; TEXT($E$206, "0.00%)")</f>
        <v>791,371 KRW (43.39%)</v>
      </c>
      <c r="E8" s="275"/>
      <c r="F8" s="276"/>
      <c r="G8" s="274" t="str">
        <f ca="1" xml:space="preserve"> TEXT($I$206, "#,##0") &amp; " KRW (" &amp; TEXT($H$206, "0.00%)")</f>
        <v>968,180 KRW (53.08%)</v>
      </c>
      <c r="H8" s="275"/>
      <c r="I8" s="276"/>
      <c r="J8" s="274" t="str">
        <f ca="1" xml:space="preserve"> TEXT($L$206, "#,##0") &amp; " KRW (" &amp; TEXT($K$206, "0.00%)")</f>
        <v>776,688 KRW (42.58%)</v>
      </c>
      <c r="K8" s="275"/>
      <c r="L8" s="276"/>
      <c r="M8" s="274" t="str">
        <f ca="1" xml:space="preserve"> TEXT($O$206, "#,##0") &amp; " KRW (" &amp; TEXT($N$206, "0.00%)")</f>
        <v>808,648 KRW (44.33%)</v>
      </c>
      <c r="N8" s="275"/>
      <c r="O8" s="276"/>
    </row>
    <row r="9" spans="1:15" ht="16.5" customHeight="1">
      <c r="A9" s="339">
        <v>4</v>
      </c>
      <c r="B9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Bottom20</v>
      </c>
      <c r="C9" s="270"/>
      <c r="D9" s="268" t="s">
        <v>293</v>
      </c>
      <c r="E9" s="269"/>
      <c r="F9" s="270"/>
      <c r="G9" s="268" t="s">
        <v>300</v>
      </c>
      <c r="H9" s="269"/>
      <c r="I9" s="270"/>
      <c r="J9" s="268" t="s">
        <v>307</v>
      </c>
      <c r="K9" s="269"/>
      <c r="L9" s="270"/>
      <c r="M9" s="268" t="s">
        <v>314</v>
      </c>
      <c r="N9" s="269"/>
      <c r="O9" s="270"/>
    </row>
    <row r="10" spans="1:15" ht="16.5" customHeight="1" thickBot="1">
      <c r="A10" s="340"/>
      <c r="B10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894,044 KRW (44.70%)</v>
      </c>
      <c r="C10" s="276"/>
      <c r="D10" s="274" t="str">
        <f ca="1" xml:space="preserve"> TEXT($F$244, "#,##0") &amp; " KRW (" &amp; TEXT($E$244, "0.00%)")</f>
        <v>824,314 KRW (41.22%)</v>
      </c>
      <c r="E10" s="275"/>
      <c r="F10" s="276"/>
      <c r="G10" s="274" t="str">
        <f ca="1" xml:space="preserve"> TEXT($I$244, "#,##0") &amp; " KRW (" &amp; TEXT($H$244, "0.00%)")</f>
        <v>1,033,111 KRW (51.66%)</v>
      </c>
      <c r="H10" s="275"/>
      <c r="I10" s="276"/>
      <c r="J10" s="274" t="str">
        <f ca="1" xml:space="preserve"> TEXT($L$244, "#,##0") &amp; " KRW (" &amp; TEXT($K$244, "0.00%)")</f>
        <v>894,044 KRW (44.70%)</v>
      </c>
      <c r="K10" s="275"/>
      <c r="L10" s="276"/>
      <c r="M10" s="274" t="str">
        <f ca="1" xml:space="preserve"> TEXT($O$244, "#,##0") &amp; " KRW (" &amp; TEXT($N$244, "0.00%)")</f>
        <v>858,201 KRW (42.91%)</v>
      </c>
      <c r="N10" s="275"/>
      <c r="O10" s="276"/>
    </row>
    <row r="11" spans="1:15" ht="16.5" customHeight="1">
      <c r="A11" s="339">
        <v>5</v>
      </c>
      <c r="B11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70"/>
      <c r="D11" s="268" t="s">
        <v>294</v>
      </c>
      <c r="E11" s="269"/>
      <c r="F11" s="270"/>
      <c r="G11" s="268" t="s">
        <v>301</v>
      </c>
      <c r="H11" s="269"/>
      <c r="I11" s="270"/>
      <c r="J11" s="268" t="s">
        <v>308</v>
      </c>
      <c r="K11" s="269"/>
      <c r="L11" s="270"/>
      <c r="M11" s="268" t="s">
        <v>315</v>
      </c>
      <c r="N11" s="269"/>
      <c r="O11" s="270"/>
    </row>
    <row r="12" spans="1:15" ht="16.5" customHeight="1" thickBot="1">
      <c r="A12" s="340"/>
      <c r="B12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858,201 KRW (42.91%)</v>
      </c>
      <c r="C12" s="276"/>
      <c r="D12" s="274" t="str">
        <f ca="1" xml:space="preserve"> TEXT($F$168, "#,##0") &amp; " KRW (" &amp; TEXT($E$168, "0.00%)")</f>
        <v>667,823 KRW (33.39%)</v>
      </c>
      <c r="E12" s="275"/>
      <c r="F12" s="276"/>
      <c r="G12" s="274" t="str">
        <f ca="1" xml:space="preserve"> TEXT($I$168, "#,##0") &amp; " KRW (" &amp; TEXT($H$168, "0.00%)")</f>
        <v>812,148 KRW (40.61%)</v>
      </c>
      <c r="H12" s="275"/>
      <c r="I12" s="276"/>
      <c r="J12" s="274" t="str">
        <f ca="1" xml:space="preserve"> TEXT($L$168, "#,##0") &amp; " KRW (" &amp; TEXT($K$168, "0.00%)")</f>
        <v>582,234 KRW (29.11%)</v>
      </c>
      <c r="K12" s="275"/>
      <c r="L12" s="276"/>
      <c r="M12" s="274" t="str">
        <f ca="1" xml:space="preserve"> TEXT($O$168, "#,##0") &amp; " KRW (" &amp; TEXT($N$168, "0.00%)")</f>
        <v>547,262 KRW (27.36%)</v>
      </c>
      <c r="N12" s="275"/>
      <c r="O12" s="276"/>
    </row>
    <row r="13" spans="1:15" ht="16.5" customHeight="1">
      <c r="A13" s="339">
        <v>6</v>
      </c>
      <c r="B13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270"/>
      <c r="D13" s="268" t="s">
        <v>295</v>
      </c>
      <c r="E13" s="269"/>
      <c r="F13" s="270"/>
      <c r="G13" s="268" t="s">
        <v>302</v>
      </c>
      <c r="H13" s="269"/>
      <c r="I13" s="270"/>
      <c r="J13" s="268" t="s">
        <v>309</v>
      </c>
      <c r="K13" s="269"/>
      <c r="L13" s="270"/>
      <c r="M13" s="268" t="s">
        <v>316</v>
      </c>
      <c r="N13" s="269"/>
      <c r="O13" s="270"/>
    </row>
    <row r="14" spans="1:15" ht="16.5" customHeight="1" thickBot="1">
      <c r="A14" s="340"/>
      <c r="B14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824,314 KRW (41.22%)</v>
      </c>
      <c r="C14" s="276"/>
      <c r="D14" s="274" t="str">
        <f ca="1" xml:space="preserve"> TEXT($F$282, "#,##0") &amp; " KRW (" &amp; TEXT($E$282, "0.00%)")</f>
        <v>571,680 KRW (28.58%)</v>
      </c>
      <c r="E14" s="275"/>
      <c r="F14" s="276"/>
      <c r="G14" s="274" t="str">
        <f ca="1" xml:space="preserve"> TEXT($I$282, "#,##0") &amp; " KRW (" &amp; TEXT($H$282, "0.00%)")</f>
        <v>769,955 KRW (38.50%)</v>
      </c>
      <c r="H14" s="275"/>
      <c r="I14" s="276"/>
      <c r="J14" s="274" t="str">
        <f ca="1" xml:space="preserve"> TEXT($L$282, "#,##0") &amp; " KRW (" &amp; TEXT($K$282, "0.00%)")</f>
        <v>566,049 KRW (28.30%)</v>
      </c>
      <c r="K14" s="275"/>
      <c r="L14" s="276"/>
      <c r="M14" s="274" t="str">
        <f ca="1" xml:space="preserve"> TEXT($O$282, "#,##0") &amp; " KRW (" &amp; TEXT($N$282, "0.00%)")</f>
        <v>565,390 KRW (28.27%)</v>
      </c>
      <c r="N14" s="275"/>
      <c r="O14" s="276"/>
    </row>
    <row r="15" spans="1:15" ht="16.5" customHeight="1">
      <c r="A15" s="339">
        <v>7</v>
      </c>
      <c r="B15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70"/>
      <c r="D15" s="268" t="s">
        <v>296</v>
      </c>
      <c r="E15" s="269"/>
      <c r="F15" s="270"/>
      <c r="G15" s="268" t="s">
        <v>303</v>
      </c>
      <c r="H15" s="269"/>
      <c r="I15" s="270"/>
      <c r="J15" s="268" t="s">
        <v>310</v>
      </c>
      <c r="K15" s="269"/>
      <c r="L15" s="270"/>
      <c r="M15" s="268" t="s">
        <v>317</v>
      </c>
      <c r="N15" s="269"/>
      <c r="O15" s="270"/>
    </row>
    <row r="16" spans="1:15" ht="16.5" customHeight="1" thickBot="1">
      <c r="A16" s="340"/>
      <c r="B16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812,148 KRW (40.61%)</v>
      </c>
      <c r="C16" s="276"/>
      <c r="D16" s="274" t="str">
        <f ca="1" xml:space="preserve"> TEXT($F$54, "#,##0") &amp; " KRW (" &amp; TEXT($E$54, "0.00%)")</f>
        <v>59,910 KRW (11.61%)</v>
      </c>
      <c r="E16" s="275"/>
      <c r="F16" s="276"/>
      <c r="G16" s="274" t="str">
        <f ca="1" xml:space="preserve"> TEXT($I$54, "#,##0") &amp; " KRW (" &amp; TEXT($H$54, "0.00%)")</f>
        <v>70,425 KRW (13.65%)</v>
      </c>
      <c r="H16" s="275"/>
      <c r="I16" s="276"/>
      <c r="J16" s="274" t="str">
        <f ca="1" xml:space="preserve"> TEXT($L$54, "#,##0") &amp; " KRW (" &amp; TEXT($K$54, "0.00%)")</f>
        <v>-8,810 KRW (-1.71%)</v>
      </c>
      <c r="K16" s="275"/>
      <c r="L16" s="276"/>
      <c r="M16" s="274" t="str">
        <f ca="1" xml:space="preserve"> TEXT($O$54, "#,##0") &amp; " KRW (" &amp; TEXT($N$54, "0.00%)")</f>
        <v>-8,531 KRW (-1.65%)</v>
      </c>
      <c r="N16" s="275"/>
      <c r="O16" s="276"/>
    </row>
    <row r="18" spans="1:15" ht="16.5" customHeight="1" thickBot="1"/>
    <row r="19" spans="1:15" ht="16.5" customHeight="1" thickBot="1">
      <c r="A19" s="259" t="str">
        <f>TEXT(투자전략!$G$1, "[$-ko-KR]yyyy년 mm월 ") &amp; "실거래 월말결산"</f>
        <v>2021년 08월 실거래 월말결산</v>
      </c>
      <c r="B19" s="260"/>
      <c r="C19" s="260"/>
      <c r="D19" s="260"/>
      <c r="E19" s="260"/>
      <c r="F19" s="260"/>
      <c r="G19" s="260"/>
      <c r="H19" s="260"/>
      <c r="I19" s="260"/>
      <c r="J19" s="260"/>
      <c r="K19" s="260"/>
      <c r="L19" s="260"/>
      <c r="M19" s="260"/>
      <c r="N19" s="260"/>
      <c r="O19" s="261"/>
    </row>
    <row r="20" spans="1:15" ht="16.5" customHeight="1" thickBot="1">
      <c r="A20" s="320" t="s">
        <v>284</v>
      </c>
      <c r="B20" s="274" t="s">
        <v>282</v>
      </c>
      <c r="C20" s="276"/>
      <c r="D20" s="274" t="s">
        <v>274</v>
      </c>
      <c r="E20" s="275"/>
      <c r="F20" s="276"/>
      <c r="G20" s="274" t="s">
        <v>275</v>
      </c>
      <c r="H20" s="275"/>
      <c r="I20" s="276"/>
      <c r="J20" s="274" t="s">
        <v>276</v>
      </c>
      <c r="K20" s="275"/>
      <c r="L20" s="276"/>
      <c r="M20" s="274" t="s">
        <v>277</v>
      </c>
      <c r="N20" s="275"/>
      <c r="O20" s="276"/>
    </row>
    <row r="21" spans="1:15" ht="16.5" customHeight="1" thickBot="1">
      <c r="A21" s="32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1392616.7788570558</v>
      </c>
      <c r="N43" s="76">
        <f t="shared" ca="1" si="11"/>
        <v>-5.2737293878173481E-3</v>
      </c>
      <c r="O43" s="141">
        <f t="shared" ca="1" si="12"/>
        <v>-7383.2211429442868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>
        <f t="shared" ca="1" si="0"/>
        <v>1300000</v>
      </c>
      <c r="D44" s="139">
        <f t="shared" ca="1" si="1"/>
        <v>1403000.1363094</v>
      </c>
      <c r="E44" s="77">
        <f t="shared" ca="1" si="2"/>
        <v>7.9230874084153802E-2</v>
      </c>
      <c r="F44" s="137">
        <f t="shared" ca="1" si="3"/>
        <v>103000.13630939997</v>
      </c>
      <c r="G44" s="139">
        <f t="shared" ca="1" si="4"/>
        <v>1379224.648527758</v>
      </c>
      <c r="H44" s="77">
        <f t="shared" ca="1" si="5"/>
        <v>6.0942037329044567E-2</v>
      </c>
      <c r="I44" s="137">
        <f t="shared" ca="1" si="6"/>
        <v>79224.64852775792</v>
      </c>
      <c r="J44" s="139">
        <f t="shared" ca="1" si="7"/>
        <v>1393649.3786200082</v>
      </c>
      <c r="K44" s="77">
        <f t="shared" ca="1" si="8"/>
        <v>7.203798355385245E-2</v>
      </c>
      <c r="L44" s="137">
        <f t="shared" ca="1" si="9"/>
        <v>93649.378620008181</v>
      </c>
      <c r="M44" s="139">
        <f t="shared" ca="1" si="10"/>
        <v>1386333.7076938523</v>
      </c>
      <c r="N44" s="77">
        <f t="shared" ca="1" si="11"/>
        <v>6.6410544379886458E-2</v>
      </c>
      <c r="O44" s="137">
        <f t="shared" ca="1" si="12"/>
        <v>86333.707693852382</v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8" t="s">
        <v>283</v>
      </c>
      <c r="B53" s="27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4"/>
      <c r="B54" s="276"/>
      <c r="C54" s="136">
        <f ca="1">SUM(C22:C52)</f>
        <v>12900000</v>
      </c>
      <c r="D54" s="140">
        <f ca="1">SUM(D22:D52)</f>
        <v>12959910.164505996</v>
      </c>
      <c r="E54" s="79">
        <f ca="1">IFERROR(F54 / (SUM($C22:$C52) / COUNT($C22:$C52)), 0)</f>
        <v>0.11610496997285991</v>
      </c>
      <c r="F54" s="138">
        <f ca="1">SUM(F22:F52)</f>
        <v>59910.164505995708</v>
      </c>
      <c r="G54" s="140">
        <f ca="1">SUM(G22:G52)</f>
        <v>12970424.599215345</v>
      </c>
      <c r="H54" s="79">
        <f ca="1">IFERROR(I54 / (SUM($C22:$C52) / COUNT($C22:$C52)), 0)</f>
        <v>0.13648178142508077</v>
      </c>
      <c r="I54" s="138">
        <f ca="1">SUM(I22:I52)</f>
        <v>70424.599215341674</v>
      </c>
      <c r="J54" s="140">
        <f ca="1">SUM(J22:J52)</f>
        <v>12891189.7866721</v>
      </c>
      <c r="K54" s="79">
        <f ca="1">IFERROR(L54 / (SUM($C22:$C52) / COUNT($C22:$C52)), 0)</f>
        <v>-1.7074056837011495E-2</v>
      </c>
      <c r="L54" s="138">
        <f ca="1">SUM(L22:L52)</f>
        <v>-8810.2133278979309</v>
      </c>
      <c r="M54" s="140">
        <f ca="1">SUM(M22:M52)</f>
        <v>12891468.540765289</v>
      </c>
      <c r="N54" s="79">
        <f ca="1">IFERROR(O54 / (SUM($C22:$C52) / COUNT($C22:$C52)), 0)</f>
        <v>-1.6533835726183378E-2</v>
      </c>
      <c r="O54" s="138">
        <f ca="1">SUM(O22:O52)</f>
        <v>-8531.4592347106227</v>
      </c>
    </row>
    <row r="56" spans="1:15" ht="16.5" customHeight="1" thickBot="1"/>
    <row r="57" spans="1:15" ht="16.5" customHeight="1" thickBot="1">
      <c r="A57" s="259" t="str">
        <f>TEXT(투자전략!$G$1, "[$-ko-KR]yyyy년 mm월 ") &amp; "[엽전코인] 전일대비 상승률 Top20 월말결산"</f>
        <v>2021년 08월 [엽전코인] 전일대비 상승률 Top20 월말결산</v>
      </c>
      <c r="B57" s="260"/>
      <c r="C57" s="260"/>
      <c r="D57" s="260"/>
      <c r="E57" s="260"/>
      <c r="F57" s="260"/>
      <c r="G57" s="260"/>
      <c r="H57" s="260"/>
      <c r="I57" s="260"/>
      <c r="J57" s="260"/>
      <c r="K57" s="260"/>
      <c r="L57" s="260"/>
      <c r="M57" s="260"/>
      <c r="N57" s="260"/>
      <c r="O57" s="261"/>
    </row>
    <row r="58" spans="1:15" ht="16.5" customHeight="1" thickBot="1">
      <c r="A58" s="320" t="s">
        <v>284</v>
      </c>
      <c r="B58" s="274" t="s">
        <v>282</v>
      </c>
      <c r="C58" s="276"/>
      <c r="D58" s="274" t="s">
        <v>274</v>
      </c>
      <c r="E58" s="275"/>
      <c r="F58" s="276"/>
      <c r="G58" s="274" t="s">
        <v>275</v>
      </c>
      <c r="H58" s="275"/>
      <c r="I58" s="276"/>
      <c r="J58" s="274" t="s">
        <v>276</v>
      </c>
      <c r="K58" s="275"/>
      <c r="L58" s="276"/>
      <c r="M58" s="274" t="s">
        <v>277</v>
      </c>
      <c r="N58" s="275"/>
      <c r="O58" s="276"/>
    </row>
    <row r="59" spans="1:15" ht="16.5" customHeight="1" thickBot="1">
      <c r="A59" s="32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1695090.582858545</v>
      </c>
      <c r="N81" s="76">
        <f t="shared" ca="1" si="24"/>
        <v>-2.887892436149913E-3</v>
      </c>
      <c r="O81" s="141">
        <f t="shared" ca="1" si="25"/>
        <v>-4909.4171414548546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>
        <f t="shared" ca="1" si="13"/>
        <v>1700000</v>
      </c>
      <c r="D82" s="139">
        <f t="shared" ca="1" si="14"/>
        <v>1855433.1677486014</v>
      </c>
      <c r="E82" s="77">
        <f t="shared" ca="1" si="15"/>
        <v>9.1431275146236057E-2</v>
      </c>
      <c r="F82" s="137">
        <f t="shared" ca="1" si="16"/>
        <v>155433.16774860126</v>
      </c>
      <c r="G82" s="139">
        <f t="shared" ca="1" si="17"/>
        <v>1811924.6845481645</v>
      </c>
      <c r="H82" s="77">
        <f t="shared" ca="1" si="18"/>
        <v>6.5838049734214296E-2</v>
      </c>
      <c r="I82" s="137">
        <f t="shared" ca="1" si="19"/>
        <v>111924.6845481643</v>
      </c>
      <c r="J82" s="139">
        <f t="shared" ca="1" si="20"/>
        <v>1828306.3755723389</v>
      </c>
      <c r="K82" s="77">
        <f t="shared" ca="1" si="21"/>
        <v>7.5474338571964061E-2</v>
      </c>
      <c r="L82" s="137">
        <f t="shared" ca="1" si="22"/>
        <v>128306.37557233889</v>
      </c>
      <c r="M82" s="139">
        <f t="shared" ca="1" si="23"/>
        <v>1824044.1716171068</v>
      </c>
      <c r="N82" s="77">
        <f t="shared" ca="1" si="24"/>
        <v>7.2967159774768822E-2</v>
      </c>
      <c r="O82" s="137">
        <f t="shared" ca="1" si="25"/>
        <v>124044.17161710697</v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>
        <f t="shared" ca="1" si="13"/>
        <v>1700000</v>
      </c>
      <c r="D83" s="139">
        <f t="shared" ca="1" si="14"/>
        <v>1773407.9829898702</v>
      </c>
      <c r="E83" s="77">
        <f t="shared" ca="1" si="15"/>
        <v>4.3181166464629467E-2</v>
      </c>
      <c r="F83" s="137">
        <f t="shared" ca="1" si="16"/>
        <v>73407.982989870099</v>
      </c>
      <c r="G83" s="139">
        <f t="shared" ca="1" si="17"/>
        <v>1779450.6464911918</v>
      </c>
      <c r="H83" s="77">
        <f t="shared" ca="1" si="18"/>
        <v>4.6735674406583438E-2</v>
      </c>
      <c r="I83" s="137">
        <f t="shared" ca="1" si="19"/>
        <v>79450.64649119183</v>
      </c>
      <c r="J83" s="139">
        <f t="shared" ca="1" si="20"/>
        <v>1761754.3629116148</v>
      </c>
      <c r="K83" s="77">
        <f t="shared" ca="1" si="21"/>
        <v>3.6326095830361838E-2</v>
      </c>
      <c r="L83" s="137">
        <f t="shared" ca="1" si="22"/>
        <v>61754.362911615121</v>
      </c>
      <c r="M83" s="139">
        <f t="shared" ca="1" si="23"/>
        <v>1703111.0973063917</v>
      </c>
      <c r="N83" s="77">
        <f t="shared" ca="1" si="24"/>
        <v>1.8300572390538312E-3</v>
      </c>
      <c r="O83" s="137">
        <f t="shared" ca="1" si="25"/>
        <v>3111.097306391513</v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>
        <f t="shared" ca="1" si="13"/>
        <v>1700000</v>
      </c>
      <c r="D84" s="139">
        <f t="shared" ca="1" si="14"/>
        <v>1700000</v>
      </c>
      <c r="E84" s="77">
        <f t="shared" ca="1" si="15"/>
        <v>0</v>
      </c>
      <c r="F84" s="137">
        <f t="shared" ca="1" si="16"/>
        <v>0</v>
      </c>
      <c r="G84" s="139">
        <f t="shared" ca="1" si="17"/>
        <v>1700000</v>
      </c>
      <c r="H84" s="77">
        <f t="shared" ca="1" si="18"/>
        <v>0</v>
      </c>
      <c r="I84" s="137">
        <f t="shared" ca="1" si="19"/>
        <v>0</v>
      </c>
      <c r="J84" s="139">
        <f t="shared" ca="1" si="20"/>
        <v>1700000</v>
      </c>
      <c r="K84" s="77">
        <f t="shared" ca="1" si="21"/>
        <v>0</v>
      </c>
      <c r="L84" s="137">
        <f t="shared" ca="1" si="22"/>
        <v>0</v>
      </c>
      <c r="M84" s="139">
        <f t="shared" ca="1" si="23"/>
        <v>1700000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8" t="s">
        <v>283</v>
      </c>
      <c r="B91" s="27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4"/>
      <c r="B92" s="276"/>
      <c r="C92" s="136">
        <f ca="1">SUM(C60:C90)</f>
        <v>45600000</v>
      </c>
      <c r="D92" s="140">
        <f ca="1">SUM(D60:D90)</f>
        <v>46399622.133375764</v>
      </c>
      <c r="E92" s="79">
        <f ca="1">IFERROR(F92 / (SUM($C60:$C90) / COUNT($C60:$C90)), 0)</f>
        <v>0.43838932750863829</v>
      </c>
      <c r="F92" s="138">
        <f ca="1">SUM(F60:F90)</f>
        <v>799622.13337575621</v>
      </c>
      <c r="G92" s="140">
        <f ca="1">SUM(G60:G90)</f>
        <v>46563559.002970368</v>
      </c>
      <c r="H92" s="79">
        <f ca="1">IFERROR(I92 / (SUM($C60:$C90) / COUNT($C60:$C90)), 0)</f>
        <v>0.52826699724252568</v>
      </c>
      <c r="I92" s="138">
        <f ca="1">SUM(I60:I90)</f>
        <v>963559.00297036686</v>
      </c>
      <c r="J92" s="140">
        <f ca="1">SUM(J60:J90)</f>
        <v>46372869.218280189</v>
      </c>
      <c r="K92" s="79">
        <f ca="1">IFERROR(L92 / (SUM($C60:$C90) / COUNT($C60:$C90)), 0)</f>
        <v>0.42372215914484102</v>
      </c>
      <c r="L92" s="138">
        <f ca="1">SUM(L60:L90)</f>
        <v>772869.21828019002</v>
      </c>
      <c r="M92" s="140">
        <f ca="1">SUM(M60:M90)</f>
        <v>46402108.781255178</v>
      </c>
      <c r="N92" s="79">
        <f ca="1">IFERROR(O92 / (SUM($C60:$C90) / COUNT($C60:$C90)), 0)</f>
        <v>0.43975262130218135</v>
      </c>
      <c r="O92" s="138">
        <f ca="1">SUM(O60:O90)</f>
        <v>802108.78125517874</v>
      </c>
    </row>
    <row r="94" spans="1:15" ht="16.5" customHeight="1" thickBot="1"/>
    <row r="95" spans="1:15" ht="16.5" customHeight="1" thickBot="1">
      <c r="A95" s="259" t="str">
        <f>TEXT(투자전략!$G$1, "[$-ko-KR]yyyy년 mm월 ") &amp; "[동전코인] 전일대비 상승률 Top20 월말결산"</f>
        <v>2021년 08월 [동전코인] 전일대비 상승률 Top20 월말결산</v>
      </c>
      <c r="B95" s="260"/>
      <c r="C95" s="260"/>
      <c r="D95" s="260"/>
      <c r="E95" s="260"/>
      <c r="F95" s="260"/>
      <c r="G95" s="260"/>
      <c r="H95" s="260"/>
      <c r="I95" s="260"/>
      <c r="J95" s="260"/>
      <c r="K95" s="260"/>
      <c r="L95" s="260"/>
      <c r="M95" s="260"/>
      <c r="N95" s="260"/>
      <c r="O95" s="261"/>
    </row>
    <row r="96" spans="1:15" ht="16.5" customHeight="1" thickBot="1">
      <c r="A96" s="320" t="s">
        <v>284</v>
      </c>
      <c r="B96" s="274" t="s">
        <v>282</v>
      </c>
      <c r="C96" s="276"/>
      <c r="D96" s="274" t="s">
        <v>274</v>
      </c>
      <c r="E96" s="275"/>
      <c r="F96" s="276"/>
      <c r="G96" s="274" t="s">
        <v>275</v>
      </c>
      <c r="H96" s="275"/>
      <c r="I96" s="276"/>
      <c r="J96" s="274" t="s">
        <v>276</v>
      </c>
      <c r="K96" s="275"/>
      <c r="L96" s="276"/>
      <c r="M96" s="274" t="s">
        <v>277</v>
      </c>
      <c r="N96" s="275"/>
      <c r="O96" s="276"/>
    </row>
    <row r="97" spans="1:15" ht="16.5" customHeight="1" thickBot="1">
      <c r="A97" s="32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1970183.7528471143</v>
      </c>
      <c r="N119" s="76">
        <f t="shared" ca="1" si="37"/>
        <v>-1.4908123576442747E-2</v>
      </c>
      <c r="O119" s="141">
        <f t="shared" ca="1" si="38"/>
        <v>-29816.247152885495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>
        <f t="shared" ca="1" si="26"/>
        <v>2000000</v>
      </c>
      <c r="D120" s="139">
        <f t="shared" ca="1" si="27"/>
        <v>2146555.5108395442</v>
      </c>
      <c r="E120" s="77">
        <f t="shared" ca="1" si="28"/>
        <v>7.3277755419772161E-2</v>
      </c>
      <c r="F120" s="137">
        <f t="shared" ca="1" si="29"/>
        <v>146555.51083954432</v>
      </c>
      <c r="G120" s="139">
        <f t="shared" ca="1" si="30"/>
        <v>2133312.4251330867</v>
      </c>
      <c r="H120" s="77">
        <f t="shared" ca="1" si="31"/>
        <v>6.6656212566543235E-2</v>
      </c>
      <c r="I120" s="137">
        <f t="shared" ca="1" si="32"/>
        <v>133312.42513308648</v>
      </c>
      <c r="J120" s="139">
        <f t="shared" ca="1" si="33"/>
        <v>2162852.1207003882</v>
      </c>
      <c r="K120" s="77">
        <f t="shared" ca="1" si="34"/>
        <v>8.1426060350194188E-2</v>
      </c>
      <c r="L120" s="137">
        <f t="shared" ca="1" si="35"/>
        <v>162852.12070038839</v>
      </c>
      <c r="M120" s="139">
        <f t="shared" ca="1" si="36"/>
        <v>2153132.6313581225</v>
      </c>
      <c r="N120" s="77">
        <f t="shared" ca="1" si="37"/>
        <v>7.6566315679061331E-2</v>
      </c>
      <c r="O120" s="137">
        <f t="shared" ca="1" si="38"/>
        <v>153132.63135812274</v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>
        <f t="shared" ca="1" si="26"/>
        <v>2000000</v>
      </c>
      <c r="D121" s="139">
        <f t="shared" ca="1" si="27"/>
        <v>2017537.6762562939</v>
      </c>
      <c r="E121" s="77">
        <f t="shared" ca="1" si="28"/>
        <v>8.7688381281469004E-3</v>
      </c>
      <c r="F121" s="137">
        <f t="shared" ca="1" si="29"/>
        <v>17537.676256293795</v>
      </c>
      <c r="G121" s="139">
        <f t="shared" ca="1" si="30"/>
        <v>2029586.909211139</v>
      </c>
      <c r="H121" s="77">
        <f t="shared" ca="1" si="31"/>
        <v>1.4793454605569523E-2</v>
      </c>
      <c r="I121" s="137">
        <f t="shared" ca="1" si="32"/>
        <v>29586.909211139056</v>
      </c>
      <c r="J121" s="139">
        <f t="shared" ca="1" si="33"/>
        <v>2009800.9038591781</v>
      </c>
      <c r="K121" s="77">
        <f t="shared" ca="1" si="34"/>
        <v>4.9004519295889389E-3</v>
      </c>
      <c r="L121" s="137">
        <f t="shared" ca="1" si="35"/>
        <v>9800.9038591778826</v>
      </c>
      <c r="M121" s="139">
        <f t="shared" ca="1" si="36"/>
        <v>1945073.4881335918</v>
      </c>
      <c r="N121" s="77">
        <f t="shared" ca="1" si="37"/>
        <v>-2.7463255933204089E-2</v>
      </c>
      <c r="O121" s="137">
        <f t="shared" ca="1" si="38"/>
        <v>-54926.511866408189</v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>
        <f t="shared" ca="1" si="26"/>
        <v>2000000</v>
      </c>
      <c r="D122" s="139">
        <f t="shared" ca="1" si="27"/>
        <v>2000000</v>
      </c>
      <c r="E122" s="77">
        <f t="shared" ca="1" si="28"/>
        <v>0</v>
      </c>
      <c r="F122" s="137">
        <f t="shared" ca="1" si="29"/>
        <v>0</v>
      </c>
      <c r="G122" s="139">
        <f t="shared" ca="1" si="30"/>
        <v>2000000</v>
      </c>
      <c r="H122" s="77">
        <f t="shared" ca="1" si="31"/>
        <v>0</v>
      </c>
      <c r="I122" s="137">
        <f t="shared" ca="1" si="32"/>
        <v>0</v>
      </c>
      <c r="J122" s="139">
        <f t="shared" ca="1" si="33"/>
        <v>2000000</v>
      </c>
      <c r="K122" s="77">
        <f t="shared" ca="1" si="34"/>
        <v>0</v>
      </c>
      <c r="L122" s="137">
        <f t="shared" ca="1" si="35"/>
        <v>0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8" t="s">
        <v>283</v>
      </c>
      <c r="B129" s="27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4"/>
      <c r="B130" s="276"/>
      <c r="C130" s="136">
        <f ca="1">SUM(C98:C128)</f>
        <v>50000000</v>
      </c>
      <c r="D130" s="140">
        <f ca="1">SUM(D98:D128)</f>
        <v>50552406.082351655</v>
      </c>
      <c r="E130" s="79">
        <f ca="1">IFERROR(F130 / (SUM($C98:$C128) / COUNT($C98:$C128)), 0)</f>
        <v>0.27620304117582906</v>
      </c>
      <c r="F130" s="138">
        <f ca="1">SUM(F98:F128)</f>
        <v>552406.08235165814</v>
      </c>
      <c r="G130" s="140">
        <f ca="1">SUM(G98:G128)</f>
        <v>50787297.109395936</v>
      </c>
      <c r="H130" s="79">
        <f ca="1">IFERROR(I130 / (SUM($C98:$C128) / COUNT($C98:$C128)), 0)</f>
        <v>0.39364855469797266</v>
      </c>
      <c r="I130" s="138">
        <f ca="1">SUM(I98:I128)</f>
        <v>787297.10939594533</v>
      </c>
      <c r="J130" s="140">
        <f ca="1">SUM(J98:J128)</f>
        <v>50618738.375673212</v>
      </c>
      <c r="K130" s="79">
        <f ca="1">IFERROR(L130 / (SUM($C98:$C128) / COUNT($C98:$C128)), 0)</f>
        <v>0.30936918783660455</v>
      </c>
      <c r="L130" s="138">
        <f ca="1">SUM(L98:L128)</f>
        <v>618738.37567320908</v>
      </c>
      <c r="M130" s="140">
        <f ca="1">SUM(M98:M128)</f>
        <v>50605709.575672209</v>
      </c>
      <c r="N130" s="79">
        <f ca="1">IFERROR(O130 / (SUM($C98:$C128) / COUNT($C98:$C128)), 0)</f>
        <v>0.30285478783610748</v>
      </c>
      <c r="O130" s="138">
        <f ca="1">SUM(O98:O128)</f>
        <v>605709.57567221497</v>
      </c>
    </row>
    <row r="132" spans="1:15" ht="16.5" customHeight="1" thickBot="1"/>
    <row r="133" spans="1:15" ht="16.5" customHeight="1" thickBot="1">
      <c r="A133" s="259" t="str">
        <f>TEXT(투자전략!$G$1, "[$-ko-KR]yyyy년 mm월 ") &amp; "전일대비 상승률 Top20 월말결산"</f>
        <v>2021년 08월 전일대비 상승률 Top20 월말결산</v>
      </c>
      <c r="B133" s="260"/>
      <c r="C133" s="260"/>
      <c r="D133" s="260"/>
      <c r="E133" s="260"/>
      <c r="F133" s="260"/>
      <c r="G133" s="260"/>
      <c r="H133" s="260"/>
      <c r="I133" s="260"/>
      <c r="J133" s="260"/>
      <c r="K133" s="260"/>
      <c r="L133" s="260"/>
      <c r="M133" s="260"/>
      <c r="N133" s="260"/>
      <c r="O133" s="261"/>
    </row>
    <row r="134" spans="1:15" ht="16.5" customHeight="1" thickBot="1">
      <c r="A134" s="320" t="s">
        <v>284</v>
      </c>
      <c r="B134" s="274" t="s">
        <v>282</v>
      </c>
      <c r="C134" s="276"/>
      <c r="D134" s="274" t="s">
        <v>274</v>
      </c>
      <c r="E134" s="275"/>
      <c r="F134" s="276"/>
      <c r="G134" s="274" t="s">
        <v>275</v>
      </c>
      <c r="H134" s="275"/>
      <c r="I134" s="276"/>
      <c r="J134" s="274" t="s">
        <v>276</v>
      </c>
      <c r="K134" s="275"/>
      <c r="L134" s="276"/>
      <c r="M134" s="274" t="s">
        <v>277</v>
      </c>
      <c r="N134" s="275"/>
      <c r="O134" s="276"/>
    </row>
    <row r="135" spans="1:15" ht="16.5" customHeight="1" thickBot="1">
      <c r="A135" s="32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1966669.2173480554</v>
      </c>
      <c r="N157" s="76">
        <f t="shared" ca="1" si="50"/>
        <v>-1.6665391325972258E-2</v>
      </c>
      <c r="O157" s="141">
        <f t="shared" ca="1" si="51"/>
        <v>-33330.782651944508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>
        <f t="shared" ca="1" si="39"/>
        <v>2000000</v>
      </c>
      <c r="D158" s="139">
        <f t="shared" ca="1" si="40"/>
        <v>2095512.4765592462</v>
      </c>
      <c r="E158" s="77">
        <f t="shared" ca="1" si="41"/>
        <v>4.7756238279623067E-2</v>
      </c>
      <c r="F158" s="137">
        <f t="shared" ca="1" si="42"/>
        <v>95512.476559246134</v>
      </c>
      <c r="G158" s="139">
        <f t="shared" ca="1" si="43"/>
        <v>2086772.9800317981</v>
      </c>
      <c r="H158" s="77">
        <f t="shared" ca="1" si="44"/>
        <v>4.3386490015899178E-2</v>
      </c>
      <c r="I158" s="137">
        <f t="shared" ca="1" si="45"/>
        <v>86772.980031798346</v>
      </c>
      <c r="J158" s="139">
        <f t="shared" ca="1" si="46"/>
        <v>2093293.9175690617</v>
      </c>
      <c r="K158" s="77">
        <f t="shared" ca="1" si="47"/>
        <v>4.6646958784530804E-2</v>
      </c>
      <c r="L158" s="137">
        <f t="shared" ca="1" si="48"/>
        <v>93293.917569061596</v>
      </c>
      <c r="M158" s="139">
        <f t="shared" ca="1" si="49"/>
        <v>2104000.2211005324</v>
      </c>
      <c r="N158" s="77">
        <f t="shared" ca="1" si="50"/>
        <v>5.2000110550266279E-2</v>
      </c>
      <c r="O158" s="137">
        <f t="shared" ca="1" si="51"/>
        <v>104000.22110053255</v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>
        <f t="shared" ca="1" si="39"/>
        <v>2000000</v>
      </c>
      <c r="D159" s="139">
        <f t="shared" ca="1" si="40"/>
        <v>2002625.4282883951</v>
      </c>
      <c r="E159" s="77">
        <f t="shared" ca="1" si="41"/>
        <v>1.3127141441975515E-3</v>
      </c>
      <c r="F159" s="137">
        <f t="shared" ca="1" si="42"/>
        <v>2625.4282883950964</v>
      </c>
      <c r="G159" s="139">
        <f t="shared" ca="1" si="43"/>
        <v>2015151.6496131564</v>
      </c>
      <c r="H159" s="77">
        <f t="shared" ca="1" si="44"/>
        <v>7.5758248065783381E-3</v>
      </c>
      <c r="I159" s="137">
        <f t="shared" ca="1" si="45"/>
        <v>15151.649613156676</v>
      </c>
      <c r="J159" s="139">
        <f t="shared" ca="1" si="46"/>
        <v>1990249.5420104146</v>
      </c>
      <c r="K159" s="77">
        <f t="shared" ca="1" si="47"/>
        <v>-4.8752289947926776E-3</v>
      </c>
      <c r="L159" s="137">
        <f t="shared" ca="1" si="48"/>
        <v>-9750.4579895853367</v>
      </c>
      <c r="M159" s="139">
        <f t="shared" ca="1" si="49"/>
        <v>1930245.2427738656</v>
      </c>
      <c r="N159" s="77">
        <f t="shared" ca="1" si="50"/>
        <v>-3.4877378613067153E-2</v>
      </c>
      <c r="O159" s="137">
        <f t="shared" ca="1" si="51"/>
        <v>-69754.757226134272</v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>
        <f t="shared" ca="1" si="39"/>
        <v>2000000</v>
      </c>
      <c r="D160" s="139">
        <f t="shared" ca="1" si="40"/>
        <v>2000000</v>
      </c>
      <c r="E160" s="77">
        <f t="shared" ca="1" si="41"/>
        <v>0</v>
      </c>
      <c r="F160" s="137">
        <f t="shared" ca="1" si="42"/>
        <v>0</v>
      </c>
      <c r="G160" s="139">
        <f t="shared" ca="1" si="43"/>
        <v>2000000</v>
      </c>
      <c r="H160" s="77">
        <f t="shared" ca="1" si="44"/>
        <v>0</v>
      </c>
      <c r="I160" s="137">
        <f t="shared" ca="1" si="45"/>
        <v>0</v>
      </c>
      <c r="J160" s="139">
        <f t="shared" ca="1" si="46"/>
        <v>2000000</v>
      </c>
      <c r="K160" s="77">
        <f t="shared" ca="1" si="47"/>
        <v>0</v>
      </c>
      <c r="L160" s="137">
        <f t="shared" ca="1" si="48"/>
        <v>0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8" t="s">
        <v>283</v>
      </c>
      <c r="B167" s="27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4"/>
      <c r="B168" s="276"/>
      <c r="C168" s="136">
        <f ca="1">SUM(C136:C166)</f>
        <v>50000000</v>
      </c>
      <c r="D168" s="140">
        <f ca="1">SUM(D136:D166)</f>
        <v>50667823.415441886</v>
      </c>
      <c r="E168" s="79">
        <f ca="1">IFERROR(F168 / (SUM($C136:$C166) / COUNT($C136:$C166)), 0)</f>
        <v>0.33391170772094242</v>
      </c>
      <c r="F168" s="138">
        <f ca="1">SUM(F136:F166)</f>
        <v>667823.41544188489</v>
      </c>
      <c r="G168" s="140">
        <f ca="1">SUM(G136:G166)</f>
        <v>50812148.026845172</v>
      </c>
      <c r="H168" s="79">
        <f ca="1">IFERROR(I168 / (SUM($C136:$C166) / COUNT($C136:$C166)), 0)</f>
        <v>0.4060740134225867</v>
      </c>
      <c r="I168" s="138">
        <f ca="1">SUM(I136:I166)</f>
        <v>812148.02684517344</v>
      </c>
      <c r="J168" s="140">
        <f ca="1">SUM(J136:J166)</f>
        <v>50582233.84498769</v>
      </c>
      <c r="K168" s="79">
        <f ca="1">IFERROR(L168 / (SUM($C136:$C166) / COUNT($C136:$C166)), 0)</f>
        <v>0.29111692249384818</v>
      </c>
      <c r="L168" s="138">
        <f ca="1">SUM(L136:L166)</f>
        <v>582233.84498769639</v>
      </c>
      <c r="M168" s="140">
        <f ca="1">SUM(M136:M166)</f>
        <v>50547261.744093075</v>
      </c>
      <c r="N168" s="79">
        <f ca="1">IFERROR(O168 / (SUM($C136:$C166) / COUNT($C136:$C166)), 0)</f>
        <v>0.27363087204654107</v>
      </c>
      <c r="O168" s="138">
        <f ca="1">SUM(O136:O166)</f>
        <v>547261.74409308215</v>
      </c>
    </row>
    <row r="170" spans="1:15" ht="16.5" customHeight="1" thickBot="1"/>
    <row r="171" spans="1:15" ht="16.5" customHeight="1" thickBot="1">
      <c r="A171" s="259" t="str">
        <f>TEXT(투자전략!$G$1, "[$-ko-KR]yyyy년 mm월 ") &amp; "[엽전코인] 전일대비 상승률 Bottom20 월말결산"</f>
        <v>2021년 08월 [엽전코인] 전일대비 상승률 Bottom20 월말결산</v>
      </c>
      <c r="B171" s="260"/>
      <c r="C171" s="260"/>
      <c r="D171" s="260"/>
      <c r="E171" s="260"/>
      <c r="F171" s="260"/>
      <c r="G171" s="260"/>
      <c r="H171" s="260"/>
      <c r="I171" s="260"/>
      <c r="J171" s="260"/>
      <c r="K171" s="260"/>
      <c r="L171" s="260"/>
      <c r="M171" s="260"/>
      <c r="N171" s="260"/>
      <c r="O171" s="261"/>
    </row>
    <row r="172" spans="1:15" ht="16.5" customHeight="1" thickBot="1">
      <c r="A172" s="320" t="s">
        <v>284</v>
      </c>
      <c r="B172" s="274" t="s">
        <v>282</v>
      </c>
      <c r="C172" s="276"/>
      <c r="D172" s="274" t="s">
        <v>274</v>
      </c>
      <c r="E172" s="275"/>
      <c r="F172" s="276"/>
      <c r="G172" s="274" t="s">
        <v>275</v>
      </c>
      <c r="H172" s="275"/>
      <c r="I172" s="276"/>
      <c r="J172" s="274" t="s">
        <v>276</v>
      </c>
      <c r="K172" s="275"/>
      <c r="L172" s="276"/>
      <c r="M172" s="274" t="s">
        <v>277</v>
      </c>
      <c r="N172" s="275"/>
      <c r="O172" s="276"/>
    </row>
    <row r="173" spans="1:15" ht="16.5" customHeight="1" thickBot="1">
      <c r="A173" s="32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1695090.582858545</v>
      </c>
      <c r="N195" s="76">
        <f t="shared" ca="1" si="63"/>
        <v>-2.887892436149913E-3</v>
      </c>
      <c r="O195" s="141">
        <f t="shared" ca="1" si="64"/>
        <v>-4909.4171414548546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>
        <f t="shared" ca="1" si="52"/>
        <v>1700000</v>
      </c>
      <c r="D196" s="139">
        <f t="shared" ca="1" si="53"/>
        <v>1855433.1677486014</v>
      </c>
      <c r="E196" s="77">
        <f t="shared" ca="1" si="54"/>
        <v>9.1431275146236057E-2</v>
      </c>
      <c r="F196" s="137">
        <f t="shared" ca="1" si="55"/>
        <v>155433.16774860126</v>
      </c>
      <c r="G196" s="139">
        <f t="shared" ca="1" si="56"/>
        <v>1811924.6845481645</v>
      </c>
      <c r="H196" s="77">
        <f t="shared" ca="1" si="57"/>
        <v>6.5838049734214296E-2</v>
      </c>
      <c r="I196" s="137">
        <f t="shared" ca="1" si="58"/>
        <v>111924.6845481643</v>
      </c>
      <c r="J196" s="139">
        <f t="shared" ca="1" si="59"/>
        <v>1828306.3755723389</v>
      </c>
      <c r="K196" s="77">
        <f t="shared" ca="1" si="60"/>
        <v>7.5474338571964061E-2</v>
      </c>
      <c r="L196" s="137">
        <f t="shared" ca="1" si="61"/>
        <v>128306.37557233889</v>
      </c>
      <c r="M196" s="139">
        <f t="shared" ca="1" si="62"/>
        <v>1824044.1716171068</v>
      </c>
      <c r="N196" s="77">
        <f t="shared" ca="1" si="63"/>
        <v>7.2967159774768822E-2</v>
      </c>
      <c r="O196" s="137">
        <f t="shared" ca="1" si="64"/>
        <v>124044.17161710697</v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>
        <f t="shared" ca="1" si="52"/>
        <v>1700000</v>
      </c>
      <c r="D197" s="139">
        <f t="shared" ca="1" si="53"/>
        <v>1773407.9829898702</v>
      </c>
      <c r="E197" s="77">
        <f t="shared" ca="1" si="54"/>
        <v>4.3181166464629467E-2</v>
      </c>
      <c r="F197" s="137">
        <f t="shared" ca="1" si="55"/>
        <v>73407.982989870099</v>
      </c>
      <c r="G197" s="139">
        <f t="shared" ca="1" si="56"/>
        <v>1779450.6464911918</v>
      </c>
      <c r="H197" s="77">
        <f t="shared" ca="1" si="57"/>
        <v>4.6735674406583438E-2</v>
      </c>
      <c r="I197" s="137">
        <f t="shared" ca="1" si="58"/>
        <v>79450.64649119183</v>
      </c>
      <c r="J197" s="139">
        <f t="shared" ca="1" si="59"/>
        <v>1761754.3629116148</v>
      </c>
      <c r="K197" s="77">
        <f t="shared" ca="1" si="60"/>
        <v>3.6326095830361838E-2</v>
      </c>
      <c r="L197" s="137">
        <f t="shared" ca="1" si="61"/>
        <v>61754.362911615121</v>
      </c>
      <c r="M197" s="139">
        <f t="shared" ca="1" si="62"/>
        <v>1703111.0973063917</v>
      </c>
      <c r="N197" s="77">
        <f t="shared" ca="1" si="63"/>
        <v>1.8300572390538312E-3</v>
      </c>
      <c r="O197" s="137">
        <f t="shared" ca="1" si="64"/>
        <v>3111.097306391513</v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>
        <f t="shared" ca="1" si="52"/>
        <v>1700000</v>
      </c>
      <c r="D198" s="139">
        <f t="shared" ca="1" si="53"/>
        <v>1700000</v>
      </c>
      <c r="E198" s="77">
        <f t="shared" ca="1" si="54"/>
        <v>0</v>
      </c>
      <c r="F198" s="137">
        <f t="shared" ca="1" si="55"/>
        <v>0</v>
      </c>
      <c r="G198" s="139">
        <f t="shared" ca="1" si="56"/>
        <v>1700000</v>
      </c>
      <c r="H198" s="77">
        <f t="shared" ca="1" si="57"/>
        <v>0</v>
      </c>
      <c r="I198" s="137">
        <f t="shared" ca="1" si="58"/>
        <v>0</v>
      </c>
      <c r="J198" s="139">
        <f t="shared" ca="1" si="59"/>
        <v>1700000</v>
      </c>
      <c r="K198" s="77">
        <f t="shared" ca="1" si="60"/>
        <v>0</v>
      </c>
      <c r="L198" s="137">
        <f t="shared" ca="1" si="61"/>
        <v>0</v>
      </c>
      <c r="M198" s="139">
        <f t="shared" ca="1" si="62"/>
        <v>1700000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8" t="s">
        <v>283</v>
      </c>
      <c r="B205" s="27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4"/>
      <c r="B206" s="276"/>
      <c r="C206" s="136">
        <f ca="1">SUM(C174:C204)</f>
        <v>45600000</v>
      </c>
      <c r="D206" s="140">
        <f ca="1">SUM(D174:D204)</f>
        <v>46391371.269007556</v>
      </c>
      <c r="E206" s="79">
        <f ca="1">IFERROR(F206 / (SUM($C174:$C204) / COUNT($C174:$C204)), 0)</f>
        <v>0.43386582730677087</v>
      </c>
      <c r="F206" s="138">
        <f ca="1">SUM(F174:F204)</f>
        <v>791371.26900755009</v>
      </c>
      <c r="G206" s="140">
        <f ca="1">SUM(G174:G204)</f>
        <v>46568179.638680875</v>
      </c>
      <c r="H206" s="79">
        <f ca="1">IFERROR(I206 / (SUM($C174:$C204) / COUNT($C174:$C204)), 0)</f>
        <v>0.53080024050486974</v>
      </c>
      <c r="I206" s="138">
        <f ca="1">SUM(I174:I204)</f>
        <v>968179.6386808824</v>
      </c>
      <c r="J206" s="140">
        <f ca="1">SUM(J174:J204)</f>
        <v>46376688.402941346</v>
      </c>
      <c r="K206" s="79">
        <f ca="1">IFERROR(L206 / (SUM($C174:$C204) / COUNT($C174:$C204)), 0)</f>
        <v>0.42581601038450928</v>
      </c>
      <c r="L206" s="138">
        <f ca="1">SUM(L174:L204)</f>
        <v>776688.40294134489</v>
      </c>
      <c r="M206" s="140">
        <f ca="1">SUM(M174:M204)</f>
        <v>46408648.382946178</v>
      </c>
      <c r="N206" s="79">
        <f ca="1">IFERROR(O206 / (SUM($C174:$C204) / COUNT($C174:$C204)), 0)</f>
        <v>0.44333792924680943</v>
      </c>
      <c r="O206" s="138">
        <f ca="1">SUM(O174:O204)</f>
        <v>808648.38294618041</v>
      </c>
    </row>
    <row r="208" spans="1:15" ht="16.5" customHeight="1" thickBot="1"/>
    <row r="209" spans="1:15" ht="16.5" customHeight="1" thickBot="1">
      <c r="A209" s="259" t="str">
        <f>TEXT(투자전략!$G$1, "[$-ko-KR]yyyy년 mm월 ") &amp; "[동전코인] 전일대비 상승률 Bottom20 월말결산"</f>
        <v>2021년 08월 [동전코인] 전일대비 상승률 Bottom20 월말결산</v>
      </c>
      <c r="B209" s="260"/>
      <c r="C209" s="260"/>
      <c r="D209" s="260"/>
      <c r="E209" s="260"/>
      <c r="F209" s="260"/>
      <c r="G209" s="260"/>
      <c r="H209" s="260"/>
      <c r="I209" s="260"/>
      <c r="J209" s="260"/>
      <c r="K209" s="260"/>
      <c r="L209" s="260"/>
      <c r="M209" s="260"/>
      <c r="N209" s="260"/>
      <c r="O209" s="261"/>
    </row>
    <row r="210" spans="1:15" ht="16.5" customHeight="1" thickBot="1">
      <c r="A210" s="320" t="s">
        <v>284</v>
      </c>
      <c r="B210" s="274" t="s">
        <v>282</v>
      </c>
      <c r="C210" s="276"/>
      <c r="D210" s="274" t="s">
        <v>274</v>
      </c>
      <c r="E210" s="275"/>
      <c r="F210" s="276"/>
      <c r="G210" s="274" t="s">
        <v>275</v>
      </c>
      <c r="H210" s="275"/>
      <c r="I210" s="276"/>
      <c r="J210" s="274" t="s">
        <v>276</v>
      </c>
      <c r="K210" s="275"/>
      <c r="L210" s="276"/>
      <c r="M210" s="274" t="s">
        <v>277</v>
      </c>
      <c r="N210" s="275"/>
      <c r="O210" s="276"/>
    </row>
    <row r="211" spans="1:15" ht="16.5" customHeight="1" thickBot="1">
      <c r="A211" s="32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1988068.9895881829</v>
      </c>
      <c r="N233" s="76">
        <f t="shared" ca="1" si="76"/>
        <v>-5.9655052059086012E-3</v>
      </c>
      <c r="O233" s="141">
        <f t="shared" ca="1" si="77"/>
        <v>-11931.010411817204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>
        <f t="shared" ca="1" si="65"/>
        <v>2000000</v>
      </c>
      <c r="D234" s="139">
        <f t="shared" ca="1" si="66"/>
        <v>2313125.906907666</v>
      </c>
      <c r="E234" s="77">
        <f t="shared" ca="1" si="67"/>
        <v>0.15656295345383317</v>
      </c>
      <c r="F234" s="137">
        <f t="shared" ca="1" si="68"/>
        <v>313125.9069076663</v>
      </c>
      <c r="G234" s="139">
        <f t="shared" ca="1" si="69"/>
        <v>2295343.243679096</v>
      </c>
      <c r="H234" s="77">
        <f t="shared" ca="1" si="70"/>
        <v>0.14767162183954799</v>
      </c>
      <c r="I234" s="137">
        <f t="shared" ca="1" si="71"/>
        <v>295343.24367909599</v>
      </c>
      <c r="J234" s="139">
        <f t="shared" ca="1" si="72"/>
        <v>2326957.9461239763</v>
      </c>
      <c r="K234" s="77">
        <f t="shared" ca="1" si="73"/>
        <v>0.16347897306198814</v>
      </c>
      <c r="L234" s="137">
        <f t="shared" ca="1" si="74"/>
        <v>326957.94612397632</v>
      </c>
      <c r="M234" s="139">
        <f t="shared" ca="1" si="75"/>
        <v>2275588.1753227254</v>
      </c>
      <c r="N234" s="77">
        <f t="shared" ca="1" si="76"/>
        <v>0.13779408766136281</v>
      </c>
      <c r="O234" s="137">
        <f t="shared" ca="1" si="77"/>
        <v>275588.17532272561</v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>
        <f t="shared" ca="1" si="65"/>
        <v>2000000</v>
      </c>
      <c r="D235" s="139">
        <f t="shared" ca="1" si="66"/>
        <v>2055923.6088158963</v>
      </c>
      <c r="E235" s="77">
        <f t="shared" ca="1" si="67"/>
        <v>2.7961804407948116E-2</v>
      </c>
      <c r="F235" s="137">
        <f t="shared" ca="1" si="68"/>
        <v>55923.608815896223</v>
      </c>
      <c r="G235" s="139">
        <f t="shared" ca="1" si="69"/>
        <v>2066023.6102485876</v>
      </c>
      <c r="H235" s="77">
        <f t="shared" ca="1" si="70"/>
        <v>3.30118051242939E-2</v>
      </c>
      <c r="I235" s="137">
        <f t="shared" ca="1" si="71"/>
        <v>66023.610248587778</v>
      </c>
      <c r="J235" s="139">
        <f t="shared" ca="1" si="72"/>
        <v>2047068.2715899572</v>
      </c>
      <c r="K235" s="77">
        <f t="shared" ca="1" si="73"/>
        <v>2.3534135794978647E-2</v>
      </c>
      <c r="L235" s="137">
        <f t="shared" ca="1" si="74"/>
        <v>47068.271589957294</v>
      </c>
      <c r="M235" s="139">
        <f t="shared" ca="1" si="75"/>
        <v>1981134.1766807614</v>
      </c>
      <c r="N235" s="77">
        <f t="shared" ca="1" si="76"/>
        <v>-9.4329116596193145E-3</v>
      </c>
      <c r="O235" s="137">
        <f t="shared" ca="1" si="77"/>
        <v>-18865.823319238629</v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>
        <f t="shared" ca="1" si="65"/>
        <v>2000000</v>
      </c>
      <c r="D236" s="139">
        <f t="shared" ca="1" si="66"/>
        <v>2000000</v>
      </c>
      <c r="E236" s="77">
        <f t="shared" ca="1" si="67"/>
        <v>0</v>
      </c>
      <c r="F236" s="137">
        <f t="shared" ca="1" si="68"/>
        <v>0</v>
      </c>
      <c r="G236" s="139">
        <f t="shared" ca="1" si="69"/>
        <v>2000000</v>
      </c>
      <c r="H236" s="77">
        <f t="shared" ca="1" si="70"/>
        <v>0</v>
      </c>
      <c r="I236" s="137">
        <f t="shared" ca="1" si="71"/>
        <v>0</v>
      </c>
      <c r="J236" s="139">
        <f t="shared" ca="1" si="72"/>
        <v>2000000</v>
      </c>
      <c r="K236" s="77">
        <f t="shared" ca="1" si="73"/>
        <v>0</v>
      </c>
      <c r="L236" s="137">
        <f t="shared" ca="1" si="74"/>
        <v>0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8" t="s">
        <v>283</v>
      </c>
      <c r="B243" s="27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4"/>
      <c r="B244" s="276"/>
      <c r="C244" s="136">
        <f ca="1">SUM(C212:C242)</f>
        <v>50000000</v>
      </c>
      <c r="D244" s="140">
        <f ca="1">SUM(D212:D242)</f>
        <v>50824313.720574692</v>
      </c>
      <c r="E244" s="79">
        <f ca="1">IFERROR(F244 / (SUM($C212:$C242) / COUNT($C212:$C242)), 0)</f>
        <v>0.41215686028734716</v>
      </c>
      <c r="F244" s="138">
        <f ca="1">SUM(F212:F242)</f>
        <v>824313.72057469434</v>
      </c>
      <c r="G244" s="140">
        <f ca="1">SUM(G212:G242)</f>
        <v>51033110.920609206</v>
      </c>
      <c r="H244" s="79">
        <f ca="1">IFERROR(I244 / (SUM($C212:$C242) / COUNT($C212:$C242)), 0)</f>
        <v>0.51655546030459643</v>
      </c>
      <c r="I244" s="138">
        <f ca="1">SUM(I212:I242)</f>
        <v>1033110.9206091929</v>
      </c>
      <c r="J244" s="140">
        <f ca="1">SUM(J212:J242)</f>
        <v>50894044.070310466</v>
      </c>
      <c r="K244" s="79">
        <f ca="1">IFERROR(L244 / (SUM($C212:$C242) / COUNT($C212:$C242)), 0)</f>
        <v>0.4470220351552277</v>
      </c>
      <c r="L244" s="138">
        <f ca="1">SUM(L212:L242)</f>
        <v>894044.0703104554</v>
      </c>
      <c r="M244" s="140">
        <f ca="1">SUM(M212:M242)</f>
        <v>50858200.664969184</v>
      </c>
      <c r="N244" s="79">
        <f ca="1">IFERROR(O244 / (SUM($C212:$C242) / COUNT($C212:$C242)), 0)</f>
        <v>0.42910033248459212</v>
      </c>
      <c r="O244" s="138">
        <f ca="1">SUM(O212:O242)</f>
        <v>858200.6649691842</v>
      </c>
    </row>
    <row r="246" spans="1:15" ht="16.5" customHeight="1" thickBot="1"/>
    <row r="247" spans="1:15" ht="16.5" customHeight="1" thickBot="1">
      <c r="A247" s="259" t="str">
        <f>TEXT(투자전략!$G$1, "[$-ko-KR]yyyy년 mm월 ") &amp; "전일대비 상승률 Bottom20 월말결산"</f>
        <v>2021년 08월 전일대비 상승률 Bottom20 월말결산</v>
      </c>
      <c r="B247" s="260"/>
      <c r="C247" s="260"/>
      <c r="D247" s="260"/>
      <c r="E247" s="260"/>
      <c r="F247" s="260"/>
      <c r="G247" s="260"/>
      <c r="H247" s="260"/>
      <c r="I247" s="260"/>
      <c r="J247" s="260"/>
      <c r="K247" s="260"/>
      <c r="L247" s="260"/>
      <c r="M247" s="260"/>
      <c r="N247" s="260"/>
      <c r="O247" s="261"/>
    </row>
    <row r="248" spans="1:15" ht="16.5" customHeight="1" thickBot="1">
      <c r="A248" s="320" t="s">
        <v>284</v>
      </c>
      <c r="B248" s="274" t="s">
        <v>282</v>
      </c>
      <c r="C248" s="276"/>
      <c r="D248" s="274" t="s">
        <v>274</v>
      </c>
      <c r="E248" s="275"/>
      <c r="F248" s="276"/>
      <c r="G248" s="274" t="s">
        <v>275</v>
      </c>
      <c r="H248" s="275"/>
      <c r="I248" s="276"/>
      <c r="J248" s="274" t="s">
        <v>276</v>
      </c>
      <c r="K248" s="275"/>
      <c r="L248" s="276"/>
      <c r="M248" s="274" t="s">
        <v>277</v>
      </c>
      <c r="N248" s="275"/>
      <c r="O248" s="276"/>
    </row>
    <row r="249" spans="1:15" ht="16.5" customHeight="1" thickBot="1">
      <c r="A249" s="32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1988406.5149774021</v>
      </c>
      <c r="N271" s="76">
        <f t="shared" ca="1" si="89"/>
        <v>-5.7967425112990523E-3</v>
      </c>
      <c r="O271" s="141">
        <f t="shared" ca="1" si="90"/>
        <v>-11593.485022598108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>
        <f t="shared" ca="1" si="78"/>
        <v>2000000</v>
      </c>
      <c r="D272" s="139">
        <f t="shared" ca="1" si="79"/>
        <v>2092428.5172725057</v>
      </c>
      <c r="E272" s="77">
        <f t="shared" ca="1" si="80"/>
        <v>4.6214258636252795E-2</v>
      </c>
      <c r="F272" s="137">
        <f t="shared" ca="1" si="81"/>
        <v>92428.517272505575</v>
      </c>
      <c r="G272" s="139">
        <f t="shared" ca="1" si="82"/>
        <v>2079759.2942744817</v>
      </c>
      <c r="H272" s="77">
        <f t="shared" ca="1" si="83"/>
        <v>3.9879647137240806E-2</v>
      </c>
      <c r="I272" s="137">
        <f t="shared" ca="1" si="84"/>
        <v>79759.294274481595</v>
      </c>
      <c r="J272" s="139">
        <f t="shared" ca="1" si="85"/>
        <v>2081287.1149377164</v>
      </c>
      <c r="K272" s="77">
        <f t="shared" ca="1" si="86"/>
        <v>4.0643557468858241E-2</v>
      </c>
      <c r="L272" s="137">
        <f t="shared" ca="1" si="87"/>
        <v>81287.114937716469</v>
      </c>
      <c r="M272" s="139">
        <f t="shared" ca="1" si="88"/>
        <v>2070359.9383399608</v>
      </c>
      <c r="N272" s="77">
        <f t="shared" ca="1" si="89"/>
        <v>3.5179969169980299E-2</v>
      </c>
      <c r="O272" s="137">
        <f t="shared" ca="1" si="90"/>
        <v>70359.938339960601</v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>
        <f t="shared" ca="1" si="78"/>
        <v>2000000</v>
      </c>
      <c r="D273" s="139">
        <f t="shared" ca="1" si="79"/>
        <v>2010303.1902164852</v>
      </c>
      <c r="E273" s="77">
        <f t="shared" ca="1" si="80"/>
        <v>5.1515951082426251E-3</v>
      </c>
      <c r="F273" s="137">
        <f t="shared" ca="1" si="81"/>
        <v>10303.190216485253</v>
      </c>
      <c r="G273" s="139">
        <f t="shared" ca="1" si="82"/>
        <v>2021470.0772859135</v>
      </c>
      <c r="H273" s="77">
        <f t="shared" ca="1" si="83"/>
        <v>1.0735038642956775E-2</v>
      </c>
      <c r="I273" s="137">
        <f t="shared" ca="1" si="84"/>
        <v>21470.07728591355</v>
      </c>
      <c r="J273" s="139">
        <f t="shared" ca="1" si="85"/>
        <v>1997000.105729823</v>
      </c>
      <c r="K273" s="77">
        <f t="shared" ca="1" si="86"/>
        <v>-1.4999471350885191E-3</v>
      </c>
      <c r="L273" s="137">
        <f t="shared" ca="1" si="87"/>
        <v>-2999.8942701770379</v>
      </c>
      <c r="M273" s="139">
        <f t="shared" ca="1" si="88"/>
        <v>1937738.1523696084</v>
      </c>
      <c r="N273" s="77">
        <f t="shared" ca="1" si="89"/>
        <v>-3.1130923815195784E-2</v>
      </c>
      <c r="O273" s="137">
        <f t="shared" ca="1" si="90"/>
        <v>-62261.847630391567</v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>
        <f t="shared" ca="1" si="78"/>
        <v>2000000</v>
      </c>
      <c r="D274" s="139">
        <f t="shared" ca="1" si="79"/>
        <v>2000000</v>
      </c>
      <c r="E274" s="77">
        <f t="shared" ca="1" si="80"/>
        <v>0</v>
      </c>
      <c r="F274" s="137">
        <f t="shared" ca="1" si="81"/>
        <v>0</v>
      </c>
      <c r="G274" s="139">
        <f t="shared" ca="1" si="82"/>
        <v>2000000</v>
      </c>
      <c r="H274" s="77">
        <f t="shared" ca="1" si="83"/>
        <v>0</v>
      </c>
      <c r="I274" s="137">
        <f t="shared" ca="1" si="84"/>
        <v>0</v>
      </c>
      <c r="J274" s="139">
        <f t="shared" ca="1" si="85"/>
        <v>2000000</v>
      </c>
      <c r="K274" s="77">
        <f t="shared" ca="1" si="86"/>
        <v>0</v>
      </c>
      <c r="L274" s="137">
        <f t="shared" ca="1" si="87"/>
        <v>0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8" t="s">
        <v>283</v>
      </c>
      <c r="B281" s="27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4"/>
      <c r="B282" s="276"/>
      <c r="C282" s="136">
        <f ca="1">SUM(C250:C280)</f>
        <v>50000000</v>
      </c>
      <c r="D282" s="140">
        <f ca="1">SUM(D250:D280)</f>
        <v>50571679.774104156</v>
      </c>
      <c r="E282" s="79">
        <f ca="1">IFERROR(F282 / (SUM($C250:$C280) / COUNT($C250:$C280)), 0)</f>
        <v>0.2858398870520823</v>
      </c>
      <c r="F282" s="138">
        <f ca="1">SUM(F250:F280)</f>
        <v>571679.77410416456</v>
      </c>
      <c r="G282" s="140">
        <f ca="1">SUM(G250:G280)</f>
        <v>50769955.419173591</v>
      </c>
      <c r="H282" s="79">
        <f ca="1">IFERROR(I282 / (SUM($C250:$C280) / COUNT($C250:$C280)), 0)</f>
        <v>0.38497770958679817</v>
      </c>
      <c r="I282" s="138">
        <f ca="1">SUM(I250:I280)</f>
        <v>769955.41917359631</v>
      </c>
      <c r="J282" s="140">
        <f ca="1">SUM(J250:J280)</f>
        <v>50566049.384530582</v>
      </c>
      <c r="K282" s="79">
        <f ca="1">IFERROR(L282 / (SUM($C250:$C280) / COUNT($C250:$C280)), 0)</f>
        <v>0.2830246922652892</v>
      </c>
      <c r="L282" s="138">
        <f ca="1">SUM(L250:L280)</f>
        <v>566049.38453057839</v>
      </c>
      <c r="M282" s="140">
        <f ca="1">SUM(M250:M280)</f>
        <v>50565389.905344367</v>
      </c>
      <c r="N282" s="79">
        <f ca="1">IFERROR(O282 / (SUM($C250:$C280) / COUNT($C250:$C280)), 0)</f>
        <v>0.28269495267217942</v>
      </c>
      <c r="O282" s="138">
        <f ca="1">SUM(O250:O280)</f>
        <v>565389.90534435888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752" priority="323">
      <formula>$E$54 &gt; 0</formula>
    </cfRule>
    <cfRule type="expression" dxfId="4751" priority="324">
      <formula>$E$54 = 0</formula>
    </cfRule>
    <cfRule type="expression" dxfId="4750" priority="325">
      <formula>$E$54 &lt; 0</formula>
    </cfRule>
  </conditionalFormatting>
  <conditionalFormatting sqref="G20:I21 H54:I54">
    <cfRule type="expression" dxfId="4749" priority="320">
      <formula>$H$54 &gt; 0</formula>
    </cfRule>
    <cfRule type="expression" dxfId="4748" priority="321">
      <formula>$H$54 = 0</formula>
    </cfRule>
    <cfRule type="expression" dxfId="4747" priority="322">
      <formula>$H$54 &lt; 0</formula>
    </cfRule>
  </conditionalFormatting>
  <conditionalFormatting sqref="J20:L21 K54:L54">
    <cfRule type="expression" dxfId="4746" priority="317">
      <formula>$K$54 &gt; 0</formula>
    </cfRule>
    <cfRule type="expression" dxfId="4745" priority="318">
      <formula>$K$54 = 0</formula>
    </cfRule>
    <cfRule type="expression" dxfId="4744" priority="319">
      <formula>$K$54 &lt; 0</formula>
    </cfRule>
  </conditionalFormatting>
  <conditionalFormatting sqref="M20:O21 N54:O54">
    <cfRule type="expression" dxfId="4743" priority="314">
      <formula>$N$54 &gt; 0</formula>
    </cfRule>
    <cfRule type="expression" dxfId="4742" priority="315">
      <formula>$N$54 = 0</formula>
    </cfRule>
    <cfRule type="expression" dxfId="4741" priority="316">
      <formula>$N$54 &lt; 0</formula>
    </cfRule>
  </conditionalFormatting>
  <conditionalFormatting sqref="D22:F52">
    <cfRule type="expression" dxfId="4740" priority="299">
      <formula>AND($E22 &gt; 0, ISNUMBER($E22))</formula>
    </cfRule>
    <cfRule type="expression" dxfId="4739" priority="300">
      <formula>AND($E22 = 0, ISNUMBER($E22))</formula>
    </cfRule>
    <cfRule type="expression" dxfId="4738" priority="301">
      <formula>AND($E22 &lt; 0, ISNUMBER($E22))</formula>
    </cfRule>
  </conditionalFormatting>
  <conditionalFormatting sqref="G22:I52">
    <cfRule type="expression" dxfId="4737" priority="296">
      <formula>AND($H22 &gt; 0, ISNUMBER($H22))</formula>
    </cfRule>
    <cfRule type="expression" dxfId="4736" priority="297">
      <formula>AND($H22 = 0, ISNUMBER($H22))</formula>
    </cfRule>
    <cfRule type="expression" dxfId="4735" priority="298">
      <formula>AND($H22 &lt; 0, ISNUMBER($H22))</formula>
    </cfRule>
  </conditionalFormatting>
  <conditionalFormatting sqref="J22:L52">
    <cfRule type="expression" dxfId="4734" priority="293">
      <formula>AND($K22 &gt; 0, ISNUMBER($K22))</formula>
    </cfRule>
    <cfRule type="expression" dxfId="4733" priority="294">
      <formula>AND($K22 = 0, ISNUMBER($K22))</formula>
    </cfRule>
    <cfRule type="expression" dxfId="4732" priority="295">
      <formula>AND($K22 &lt; 0, ISNUMBER($K22))</formula>
    </cfRule>
  </conditionalFormatting>
  <conditionalFormatting sqref="M22:O52">
    <cfRule type="expression" dxfId="4731" priority="290">
      <formula>AND($N22 &gt; 0, ISNUMBER($N22))</formula>
    </cfRule>
    <cfRule type="expression" dxfId="4730" priority="291">
      <formula>AND($N22 = 0, ISNUMBER($N22))</formula>
    </cfRule>
    <cfRule type="expression" dxfId="4729" priority="292">
      <formula>AND($N22 &lt; 0, ISNUMBER($N22))</formula>
    </cfRule>
  </conditionalFormatting>
  <conditionalFormatting sqref="D58:F59 E92:F92">
    <cfRule type="expression" dxfId="4728" priority="287">
      <formula>$E$92 &gt; 0</formula>
    </cfRule>
    <cfRule type="expression" dxfId="4727" priority="288">
      <formula>$E$92 = 0</formula>
    </cfRule>
    <cfRule type="expression" dxfId="4726" priority="289">
      <formula>$E$92 &lt; 0</formula>
    </cfRule>
  </conditionalFormatting>
  <conditionalFormatting sqref="G58:I59 H92:I92">
    <cfRule type="expression" dxfId="4725" priority="284">
      <formula>$H$92 &gt; 0</formula>
    </cfRule>
    <cfRule type="expression" dxfId="4724" priority="285">
      <formula>$H$92 = 0</formula>
    </cfRule>
    <cfRule type="expression" dxfId="4723" priority="286">
      <formula>$H$92 &lt; 0</formula>
    </cfRule>
  </conditionalFormatting>
  <conditionalFormatting sqref="J58:L59 K92:L92">
    <cfRule type="expression" dxfId="4722" priority="281">
      <formula>$K$92 &gt; 0</formula>
    </cfRule>
    <cfRule type="expression" dxfId="4721" priority="282">
      <formula>$K$92 = 0</formula>
    </cfRule>
    <cfRule type="expression" dxfId="4720" priority="283">
      <formula>$K$92 &lt; 0</formula>
    </cfRule>
  </conditionalFormatting>
  <conditionalFormatting sqref="M58:O59 N92:O92">
    <cfRule type="expression" dxfId="4719" priority="278">
      <formula>$N$92 &gt; 0</formula>
    </cfRule>
    <cfRule type="expression" dxfId="4718" priority="279">
      <formula>$N$92 = 0</formula>
    </cfRule>
    <cfRule type="expression" dxfId="4717" priority="280">
      <formula>$N$92 &lt; 0</formula>
    </cfRule>
  </conditionalFormatting>
  <conditionalFormatting sqref="D60:F90">
    <cfRule type="expression" dxfId="4716" priority="275">
      <formula>AND($E60 &gt; 0, ISNUMBER($E60))</formula>
    </cfRule>
    <cfRule type="expression" dxfId="4715" priority="276">
      <formula>AND($E60 = 0, ISNUMBER($E60))</formula>
    </cfRule>
    <cfRule type="expression" dxfId="4714" priority="277">
      <formula>AND($E60 &lt; 0, ISNUMBER($E60))</formula>
    </cfRule>
  </conditionalFormatting>
  <conditionalFormatting sqref="G60:I90">
    <cfRule type="expression" dxfId="4713" priority="272">
      <formula>AND($H60 &gt; 0, ISNUMBER($H60))</formula>
    </cfRule>
    <cfRule type="expression" dxfId="4712" priority="273">
      <formula>AND($H60 = 0, ISNUMBER($H60))</formula>
    </cfRule>
    <cfRule type="expression" dxfId="4711" priority="274">
      <formula>AND($H60 &lt; 0, ISNUMBER($H60))</formula>
    </cfRule>
  </conditionalFormatting>
  <conditionalFormatting sqref="J60:L90">
    <cfRule type="expression" dxfId="4710" priority="269">
      <formula>AND($K60 &gt; 0, ISNUMBER($K60))</formula>
    </cfRule>
    <cfRule type="expression" dxfId="4709" priority="270">
      <formula>AND($K60 = 0, ISNUMBER($K60))</formula>
    </cfRule>
    <cfRule type="expression" dxfId="4708" priority="271">
      <formula>AND($K60 &lt; 0, ISNUMBER($K60))</formula>
    </cfRule>
  </conditionalFormatting>
  <conditionalFormatting sqref="M60:O90">
    <cfRule type="expression" dxfId="4707" priority="266">
      <formula>AND($N60 &gt; 0, ISNUMBER($N60))</formula>
    </cfRule>
    <cfRule type="expression" dxfId="4706" priority="267">
      <formula>AND($N60 = 0, ISNUMBER($N60))</formula>
    </cfRule>
    <cfRule type="expression" dxfId="4705" priority="268">
      <formula>AND($N60 &lt; 0, ISNUMBER($N60))</formula>
    </cfRule>
  </conditionalFormatting>
  <conditionalFormatting sqref="D96:F97 E130:F130">
    <cfRule type="expression" dxfId="4704" priority="263">
      <formula>$E$130 &gt; 0</formula>
    </cfRule>
    <cfRule type="expression" dxfId="4703" priority="264">
      <formula>$E$130 = 0</formula>
    </cfRule>
    <cfRule type="expression" dxfId="4702" priority="265">
      <formula>$E$130 &lt; 0</formula>
    </cfRule>
  </conditionalFormatting>
  <conditionalFormatting sqref="G96:I97 H130:I130">
    <cfRule type="expression" dxfId="4701" priority="260">
      <formula>$H$130 &gt; 0</formula>
    </cfRule>
    <cfRule type="expression" dxfId="4700" priority="261">
      <formula>$H$130 = 0</formula>
    </cfRule>
    <cfRule type="expression" dxfId="4699" priority="262">
      <formula>$H$130 &lt; 0</formula>
    </cfRule>
  </conditionalFormatting>
  <conditionalFormatting sqref="J96:L97 K130:L130">
    <cfRule type="expression" dxfId="4698" priority="257">
      <formula>$K$130 &gt; 0</formula>
    </cfRule>
    <cfRule type="expression" dxfId="4697" priority="258">
      <formula>$K$130 = 0</formula>
    </cfRule>
    <cfRule type="expression" dxfId="4696" priority="259">
      <formula>$K$130 &lt; 0</formula>
    </cfRule>
  </conditionalFormatting>
  <conditionalFormatting sqref="M96:O97 N130:O130">
    <cfRule type="expression" dxfId="4695" priority="254">
      <formula>$N$130 &gt; 0</formula>
    </cfRule>
    <cfRule type="expression" dxfId="4694" priority="255">
      <formula>$N$130 = 0</formula>
    </cfRule>
    <cfRule type="expression" dxfId="4693" priority="256">
      <formula>$N$130 &lt; 0</formula>
    </cfRule>
  </conditionalFormatting>
  <conditionalFormatting sqref="D98:F128">
    <cfRule type="expression" dxfId="4692" priority="251">
      <formula>AND($E98 &gt; 0, ISNUMBER($E98))</formula>
    </cfRule>
    <cfRule type="expression" dxfId="4691" priority="252">
      <formula>AND($E98 = 0, ISNUMBER($E98))</formula>
    </cfRule>
    <cfRule type="expression" dxfId="4690" priority="253">
      <formula>AND($E98 &lt; 0, ISNUMBER($E98))</formula>
    </cfRule>
  </conditionalFormatting>
  <conditionalFormatting sqref="G98:I128">
    <cfRule type="expression" dxfId="4689" priority="248">
      <formula>AND($H98 &gt; 0, ISNUMBER($H98))</formula>
    </cfRule>
    <cfRule type="expression" dxfId="4688" priority="249">
      <formula>AND($H98 = 0, ISNUMBER($H98))</formula>
    </cfRule>
    <cfRule type="expression" dxfId="4687" priority="250">
      <formula>AND($H98 &lt; 0, ISNUMBER($H98))</formula>
    </cfRule>
  </conditionalFormatting>
  <conditionalFormatting sqref="J98:L128">
    <cfRule type="expression" dxfId="4686" priority="245">
      <formula>AND($K98 &gt; 0, ISNUMBER($K98))</formula>
    </cfRule>
    <cfRule type="expression" dxfId="4685" priority="246">
      <formula>AND($K98 = 0, ISNUMBER($K98))</formula>
    </cfRule>
    <cfRule type="expression" dxfId="4684" priority="247">
      <formula>AND($K98 &lt; 0, ISNUMBER($K98))</formula>
    </cfRule>
  </conditionalFormatting>
  <conditionalFormatting sqref="M98:O128">
    <cfRule type="expression" dxfId="4683" priority="242">
      <formula>AND($N98 &gt; 0, ISNUMBER($N98))</formula>
    </cfRule>
    <cfRule type="expression" dxfId="4682" priority="243">
      <formula>AND($N98 = 0, ISNUMBER($N98))</formula>
    </cfRule>
    <cfRule type="expression" dxfId="4681" priority="244">
      <formula>AND($N98 &lt; 0, ISNUMBER($N98))</formula>
    </cfRule>
  </conditionalFormatting>
  <conditionalFormatting sqref="D134:F135 E168:F168">
    <cfRule type="expression" dxfId="4680" priority="239">
      <formula>$E$168 &gt; 0</formula>
    </cfRule>
    <cfRule type="expression" dxfId="4679" priority="240">
      <formula>$E$168 = 0</formula>
    </cfRule>
    <cfRule type="expression" dxfId="4678" priority="241">
      <formula>$E$168 &lt; 0</formula>
    </cfRule>
  </conditionalFormatting>
  <conditionalFormatting sqref="G134:I135 H168:I168">
    <cfRule type="expression" dxfId="4677" priority="236">
      <formula>$H$168 &gt; 0</formula>
    </cfRule>
    <cfRule type="expression" dxfId="4676" priority="237">
      <formula>$H$168 = 0</formula>
    </cfRule>
    <cfRule type="expression" dxfId="4675" priority="238">
      <formula>$H$168 &lt; 0</formula>
    </cfRule>
  </conditionalFormatting>
  <conditionalFormatting sqref="J134:L135 K168:L168">
    <cfRule type="expression" dxfId="4674" priority="233">
      <formula>$K$168 &gt; 0</formula>
    </cfRule>
    <cfRule type="expression" dxfId="4673" priority="234">
      <formula>$K$168 = 0</formula>
    </cfRule>
    <cfRule type="expression" dxfId="4672" priority="235">
      <formula>$K$168 &lt; 0</formula>
    </cfRule>
  </conditionalFormatting>
  <conditionalFormatting sqref="M134:O135 N168:O168">
    <cfRule type="expression" dxfId="4671" priority="230">
      <formula>$N$168 &gt; 0</formula>
    </cfRule>
    <cfRule type="expression" dxfId="4670" priority="231">
      <formula>$N$168 = 0</formula>
    </cfRule>
    <cfRule type="expression" dxfId="4669" priority="232">
      <formula>$N$168 &lt; 0</formula>
    </cfRule>
  </conditionalFormatting>
  <conditionalFormatting sqref="D136:F166">
    <cfRule type="expression" dxfId="4668" priority="227">
      <formula>AND($E136 &gt; 0, ISNUMBER($E136))</formula>
    </cfRule>
    <cfRule type="expression" dxfId="4667" priority="228">
      <formula>AND($E136 = 0, ISNUMBER($E136))</formula>
    </cfRule>
    <cfRule type="expression" dxfId="4666" priority="229">
      <formula>AND($E136 &lt; 0, ISNUMBER($E136))</formula>
    </cfRule>
  </conditionalFormatting>
  <conditionalFormatting sqref="G136:I166">
    <cfRule type="expression" dxfId="4665" priority="224">
      <formula>AND($H136 &gt; 0, ISNUMBER($H136))</formula>
    </cfRule>
    <cfRule type="expression" dxfId="4664" priority="225">
      <formula>AND($H136 = 0, ISNUMBER($H136))</formula>
    </cfRule>
    <cfRule type="expression" dxfId="4663" priority="226">
      <formula>AND($H136 &lt; 0, ISNUMBER($H136))</formula>
    </cfRule>
  </conditionalFormatting>
  <conditionalFormatting sqref="J136:L166">
    <cfRule type="expression" dxfId="4662" priority="221">
      <formula>AND($K136 &gt; 0, ISNUMBER($K136))</formula>
    </cfRule>
    <cfRule type="expression" dxfId="4661" priority="222">
      <formula>AND($K136 = 0, ISNUMBER($K136))</formula>
    </cfRule>
    <cfRule type="expression" dxfId="4660" priority="223">
      <formula>AND($K136 &lt; 0, ISNUMBER($K136))</formula>
    </cfRule>
  </conditionalFormatting>
  <conditionalFormatting sqref="M136:O166">
    <cfRule type="expression" dxfId="4659" priority="218">
      <formula>AND($N136 &gt; 0, ISNUMBER($N136))</formula>
    </cfRule>
    <cfRule type="expression" dxfId="4658" priority="219">
      <formula>AND($N136 = 0, ISNUMBER($N136))</formula>
    </cfRule>
    <cfRule type="expression" dxfId="4657" priority="220">
      <formula>AND($N136 &lt; 0, ISNUMBER($N136))</formula>
    </cfRule>
  </conditionalFormatting>
  <conditionalFormatting sqref="D172:F173 E206:F206">
    <cfRule type="expression" dxfId="4656" priority="215">
      <formula>$E$206 &gt; 0</formula>
    </cfRule>
    <cfRule type="expression" dxfId="4655" priority="216">
      <formula>$E$206 = 0</formula>
    </cfRule>
    <cfRule type="expression" dxfId="4654" priority="217">
      <formula>$E$206 &lt; 0</formula>
    </cfRule>
  </conditionalFormatting>
  <conditionalFormatting sqref="G172:I173 H206:I206">
    <cfRule type="expression" dxfId="4653" priority="212">
      <formula>$H$206 &gt; 0</formula>
    </cfRule>
    <cfRule type="expression" dxfId="4652" priority="213">
      <formula>$H$206 = 0</formula>
    </cfRule>
    <cfRule type="expression" dxfId="4651" priority="214">
      <formula>$H$206 &lt; 0</formula>
    </cfRule>
  </conditionalFormatting>
  <conditionalFormatting sqref="J172:L173 K206:L206">
    <cfRule type="expression" dxfId="4650" priority="209">
      <formula>$K$206 &gt; 0</formula>
    </cfRule>
    <cfRule type="expression" dxfId="4649" priority="210">
      <formula>$K$206 = 0</formula>
    </cfRule>
    <cfRule type="expression" dxfId="4648" priority="211">
      <formula>$K$206 &lt; 0</formula>
    </cfRule>
  </conditionalFormatting>
  <conditionalFormatting sqref="M172:O173 N206:O206">
    <cfRule type="expression" dxfId="4647" priority="206">
      <formula>$N$206 &gt; 0</formula>
    </cfRule>
    <cfRule type="expression" dxfId="4646" priority="207">
      <formula>$N$206 = 0</formula>
    </cfRule>
    <cfRule type="expression" dxfId="4645" priority="208">
      <formula>$N$206 &lt; 0</formula>
    </cfRule>
  </conditionalFormatting>
  <conditionalFormatting sqref="D174:F204">
    <cfRule type="expression" dxfId="4644" priority="203">
      <formula>AND($E174 &gt; 0, ISNUMBER($E174))</formula>
    </cfRule>
    <cfRule type="expression" dxfId="4643" priority="204">
      <formula>AND($E174 = 0, ISNUMBER($E174))</formula>
    </cfRule>
    <cfRule type="expression" dxfId="4642" priority="205">
      <formula>AND($E174 &lt; 0, ISNUMBER($E174))</formula>
    </cfRule>
  </conditionalFormatting>
  <conditionalFormatting sqref="G174:I204">
    <cfRule type="expression" dxfId="4641" priority="200">
      <formula>AND($H174 &gt; 0, ISNUMBER($H174))</formula>
    </cfRule>
    <cfRule type="expression" dxfId="4640" priority="201">
      <formula>AND($H174 = 0, ISNUMBER($H174))</formula>
    </cfRule>
    <cfRule type="expression" dxfId="4639" priority="202">
      <formula>AND($H174 &lt; 0, ISNUMBER($H174))</formula>
    </cfRule>
  </conditionalFormatting>
  <conditionalFormatting sqref="J174:L204">
    <cfRule type="expression" dxfId="4638" priority="197">
      <formula>AND($K174 &gt; 0, ISNUMBER($K174))</formula>
    </cfRule>
    <cfRule type="expression" dxfId="4637" priority="198">
      <formula>AND($K174 = 0, ISNUMBER($K174))</formula>
    </cfRule>
    <cfRule type="expression" dxfId="4636" priority="199">
      <formula>AND($K174 &lt; 0, ISNUMBER($K174))</formula>
    </cfRule>
  </conditionalFormatting>
  <conditionalFormatting sqref="M174:O204">
    <cfRule type="expression" dxfId="4635" priority="194">
      <formula>AND($N174 &gt; 0, ISNUMBER($N174))</formula>
    </cfRule>
    <cfRule type="expression" dxfId="4634" priority="195">
      <formula>AND($N174 = 0, ISNUMBER($N174))</formula>
    </cfRule>
    <cfRule type="expression" dxfId="4633" priority="196">
      <formula>AND($N174 &lt; 0, ISNUMBER($N174))</formula>
    </cfRule>
  </conditionalFormatting>
  <conditionalFormatting sqref="D210:F211 E244:F244">
    <cfRule type="expression" dxfId="4632" priority="191">
      <formula>$E$244 &gt; 0</formula>
    </cfRule>
    <cfRule type="expression" dxfId="4631" priority="192">
      <formula>$E$244 = 0</formula>
    </cfRule>
    <cfRule type="expression" dxfId="4630" priority="193">
      <formula>$E$244 &lt; 0</formula>
    </cfRule>
  </conditionalFormatting>
  <conditionalFormatting sqref="G210:I211 H244:I244">
    <cfRule type="expression" dxfId="4629" priority="188">
      <formula>$H$244 &gt; 0</formula>
    </cfRule>
    <cfRule type="expression" dxfId="4628" priority="189">
      <formula>$H$244 = 0</formula>
    </cfRule>
    <cfRule type="expression" dxfId="4627" priority="190">
      <formula>$H$244 &lt; 0</formula>
    </cfRule>
  </conditionalFormatting>
  <conditionalFormatting sqref="J210:L211 K244:L244">
    <cfRule type="expression" dxfId="4626" priority="185">
      <formula>$K$244 &gt; 0</formula>
    </cfRule>
    <cfRule type="expression" dxfId="4625" priority="186">
      <formula>$K$244 = 0</formula>
    </cfRule>
    <cfRule type="expression" dxfId="4624" priority="187">
      <formula>$K$244 &lt; 0</formula>
    </cfRule>
  </conditionalFormatting>
  <conditionalFormatting sqref="M210:O211 N244:O244">
    <cfRule type="expression" dxfId="4623" priority="182">
      <formula>$N$244 &gt; 0</formula>
    </cfRule>
    <cfRule type="expression" dxfId="4622" priority="183">
      <formula>$N$244 = 0</formula>
    </cfRule>
    <cfRule type="expression" dxfId="4621" priority="184">
      <formula>$N$244 &lt; 0</formula>
    </cfRule>
  </conditionalFormatting>
  <conditionalFormatting sqref="D212:F242">
    <cfRule type="expression" dxfId="4620" priority="179">
      <formula>AND($E212 &gt; 0, ISNUMBER($E212))</formula>
    </cfRule>
    <cfRule type="expression" dxfId="4619" priority="180">
      <formula>AND($E212 = 0, ISNUMBER($E212))</formula>
    </cfRule>
    <cfRule type="expression" dxfId="4618" priority="181">
      <formula>AND($E212 &lt; 0, ISNUMBER($E212))</formula>
    </cfRule>
  </conditionalFormatting>
  <conditionalFormatting sqref="G212:I242">
    <cfRule type="expression" dxfId="4617" priority="176">
      <formula>AND($H212 &gt; 0, ISNUMBER($H212))</formula>
    </cfRule>
    <cfRule type="expression" dxfId="4616" priority="177">
      <formula>AND($H212 = 0, ISNUMBER($H212))</formula>
    </cfRule>
    <cfRule type="expression" dxfId="4615" priority="178">
      <formula>AND($H212 &lt; 0, ISNUMBER($H212))</formula>
    </cfRule>
  </conditionalFormatting>
  <conditionalFormatting sqref="J212:L242">
    <cfRule type="expression" dxfId="4614" priority="173">
      <formula>AND($K212 &gt; 0, ISNUMBER($K212))</formula>
    </cfRule>
    <cfRule type="expression" dxfId="4613" priority="174">
      <formula>AND($K212 = 0, ISNUMBER($K212))</formula>
    </cfRule>
    <cfRule type="expression" dxfId="4612" priority="175">
      <formula>AND($K212 &lt; 0, ISNUMBER($K212))</formula>
    </cfRule>
  </conditionalFormatting>
  <conditionalFormatting sqref="M212:O242">
    <cfRule type="expression" dxfId="4611" priority="170">
      <formula>AND($N212 &gt; 0, ISNUMBER($N212))</formula>
    </cfRule>
    <cfRule type="expression" dxfId="4610" priority="171">
      <formula>AND($N212 = 0, ISNUMBER($N212))</formula>
    </cfRule>
    <cfRule type="expression" dxfId="4609" priority="172">
      <formula>AND($N212 &lt; 0, ISNUMBER($N212))</formula>
    </cfRule>
  </conditionalFormatting>
  <conditionalFormatting sqref="D248:F249 E282:F282">
    <cfRule type="expression" dxfId="4608" priority="167">
      <formula>$E$282 &gt; 0</formula>
    </cfRule>
    <cfRule type="expression" dxfId="4607" priority="168">
      <formula>$E$282 = 0</formula>
    </cfRule>
    <cfRule type="expression" dxfId="4606" priority="169">
      <formula>$E$282 &lt; 0</formula>
    </cfRule>
  </conditionalFormatting>
  <conditionalFormatting sqref="G248:I249 H282:I282">
    <cfRule type="expression" dxfId="4605" priority="164">
      <formula>$H$282 &gt; 0</formula>
    </cfRule>
    <cfRule type="expression" dxfId="4604" priority="165">
      <formula>$H$282 = 0</formula>
    </cfRule>
    <cfRule type="expression" dxfId="4603" priority="166">
      <formula>$H$282 &lt; 0</formula>
    </cfRule>
  </conditionalFormatting>
  <conditionalFormatting sqref="J248:L249 K282:L282">
    <cfRule type="expression" dxfId="4602" priority="161">
      <formula>$K$282 &gt; 0</formula>
    </cfRule>
    <cfRule type="expression" dxfId="4601" priority="162">
      <formula>$K$282 = 0</formula>
    </cfRule>
    <cfRule type="expression" dxfId="4600" priority="163">
      <formula>$K$282 &lt; 0</formula>
    </cfRule>
  </conditionalFormatting>
  <conditionalFormatting sqref="M248:O249 N282:O282">
    <cfRule type="expression" dxfId="4599" priority="158">
      <formula>$N$282 &gt; 0</formula>
    </cfRule>
    <cfRule type="expression" dxfId="4598" priority="159">
      <formula>$N$282 = 0</formula>
    </cfRule>
    <cfRule type="expression" dxfId="4597" priority="160">
      <formula>$N$282 &lt; 0</formula>
    </cfRule>
  </conditionalFormatting>
  <conditionalFormatting sqref="D250:F280">
    <cfRule type="expression" dxfId="4596" priority="155">
      <formula>AND($E250 &gt; 0, ISNUMBER($E250))</formula>
    </cfRule>
    <cfRule type="expression" dxfId="4595" priority="156">
      <formula>AND($E250 = 0, ISNUMBER($E250))</formula>
    </cfRule>
    <cfRule type="expression" dxfId="4594" priority="157">
      <formula>AND($E250 &lt; 0, ISNUMBER($E250))</formula>
    </cfRule>
  </conditionalFormatting>
  <conditionalFormatting sqref="G250:I280">
    <cfRule type="expression" dxfId="4593" priority="152">
      <formula>AND($H250 &gt; 0, ISNUMBER($H250))</formula>
    </cfRule>
    <cfRule type="expression" dxfId="4592" priority="153">
      <formula>AND($H250 = 0, ISNUMBER($H250))</formula>
    </cfRule>
    <cfRule type="expression" dxfId="4591" priority="154">
      <formula>AND($H250 &lt; 0, ISNUMBER($H250))</formula>
    </cfRule>
  </conditionalFormatting>
  <conditionalFormatting sqref="J250:L280">
    <cfRule type="expression" dxfId="4590" priority="149">
      <formula>AND($K250 &gt; 0, ISNUMBER($K250))</formula>
    </cfRule>
    <cfRule type="expression" dxfId="4589" priority="150">
      <formula>AND($K250 = 0, ISNUMBER($K250))</formula>
    </cfRule>
    <cfRule type="expression" dxfId="4588" priority="151">
      <formula>AND($K250 &lt; 0, ISNUMBER($K250))</formula>
    </cfRule>
  </conditionalFormatting>
  <conditionalFormatting sqref="M250:O280">
    <cfRule type="expression" dxfId="4587" priority="146">
      <formula>AND($N250 &gt; 0, ISNUMBER($N250))</formula>
    </cfRule>
    <cfRule type="expression" dxfId="4586" priority="147">
      <formula>AND($N250 = 0, ISNUMBER($N250))</formula>
    </cfRule>
    <cfRule type="expression" dxfId="4585" priority="148">
      <formula>AND($N250 &lt; 0, ISNUMBER($N250))</formula>
    </cfRule>
  </conditionalFormatting>
  <conditionalFormatting sqref="D5:F6">
    <cfRule type="expression" dxfId="4584" priority="143">
      <formula>$F$130 &gt; 0</formula>
    </cfRule>
    <cfRule type="expression" dxfId="4583" priority="144">
      <formula>$F$130 = 0</formula>
    </cfRule>
    <cfRule type="expression" dxfId="4582" priority="145">
      <formula>$F$130 &lt; 0</formula>
    </cfRule>
  </conditionalFormatting>
  <conditionalFormatting sqref="D7:F8">
    <cfRule type="expression" dxfId="4581" priority="140">
      <formula>$F$206 &gt; 0</formula>
    </cfRule>
    <cfRule type="expression" dxfId="4580" priority="141">
      <formula>$F$206 = 0</formula>
    </cfRule>
    <cfRule type="expression" dxfId="4579" priority="142">
      <formula>$F$206 &lt; 0</formula>
    </cfRule>
  </conditionalFormatting>
  <conditionalFormatting sqref="D9:F10">
    <cfRule type="expression" dxfId="4578" priority="137">
      <formula>$F$244 &gt; 0</formula>
    </cfRule>
    <cfRule type="expression" dxfId="4577" priority="138">
      <formula>$F$244 = 0</formula>
    </cfRule>
    <cfRule type="expression" dxfId="4576" priority="139">
      <formula>$F$244 &lt; 0</formula>
    </cfRule>
  </conditionalFormatting>
  <conditionalFormatting sqref="D11:F12">
    <cfRule type="expression" dxfId="4575" priority="134">
      <formula>$F$168 &gt; 0</formula>
    </cfRule>
    <cfRule type="expression" dxfId="4574" priority="135">
      <formula>$F$168 = 0</formula>
    </cfRule>
    <cfRule type="expression" dxfId="4573" priority="136">
      <formula>$F$168 &lt; 0</formula>
    </cfRule>
  </conditionalFormatting>
  <conditionalFormatting sqref="D13:F14">
    <cfRule type="expression" dxfId="4572" priority="92">
      <formula>$F$282 &gt; 0</formula>
    </cfRule>
    <cfRule type="expression" dxfId="4571" priority="93">
      <formula>$F$282 = 0</formula>
    </cfRule>
    <cfRule type="expression" dxfId="4570" priority="94">
      <formula>$F$282 &lt; 0</formula>
    </cfRule>
  </conditionalFormatting>
  <conditionalFormatting sqref="D15:F16">
    <cfRule type="expression" dxfId="4569" priority="77">
      <formula>$F$54 &gt; 0</formula>
    </cfRule>
    <cfRule type="expression" dxfId="4568" priority="78">
      <formula>$F$54 = 0</formula>
    </cfRule>
    <cfRule type="expression" dxfId="4567" priority="79">
      <formula>$F$54 &lt; 0</formula>
    </cfRule>
  </conditionalFormatting>
  <conditionalFormatting sqref="G5:I6">
    <cfRule type="expression" dxfId="4566" priority="65">
      <formula>$I$130 &gt; 0</formula>
    </cfRule>
    <cfRule type="expression" dxfId="4565" priority="66">
      <formula>$I$130 = 0</formula>
    </cfRule>
    <cfRule type="expression" dxfId="4564" priority="67">
      <formula>$I$130 &lt; 0</formula>
    </cfRule>
  </conditionalFormatting>
  <conditionalFormatting sqref="G7:I8">
    <cfRule type="expression" dxfId="4563" priority="62">
      <formula>$I$206 &gt; 0</formula>
    </cfRule>
    <cfRule type="expression" dxfId="4562" priority="63">
      <formula>$I$206 = 0</formula>
    </cfRule>
    <cfRule type="expression" dxfId="4561" priority="64">
      <formula>$I$206 &lt; 0</formula>
    </cfRule>
  </conditionalFormatting>
  <conditionalFormatting sqref="G9:I10">
    <cfRule type="expression" dxfId="4560" priority="59">
      <formula>$I$244 &gt; 0</formula>
    </cfRule>
    <cfRule type="expression" dxfId="4559" priority="60">
      <formula>$I$244 = 0</formula>
    </cfRule>
    <cfRule type="expression" dxfId="4558" priority="61">
      <formula>$I$244 &lt; 0</formula>
    </cfRule>
  </conditionalFormatting>
  <conditionalFormatting sqref="G11:I12">
    <cfRule type="expression" dxfId="4557" priority="56">
      <formula>$I$168 &gt; 0</formula>
    </cfRule>
    <cfRule type="expression" dxfId="4556" priority="57">
      <formula>$I$168 = 0</formula>
    </cfRule>
    <cfRule type="expression" dxfId="4555" priority="58">
      <formula>$I$168 &lt; 0</formula>
    </cfRule>
  </conditionalFormatting>
  <conditionalFormatting sqref="G13:I14">
    <cfRule type="expression" dxfId="4554" priority="53">
      <formula>$I$282 &gt; 0</formula>
    </cfRule>
    <cfRule type="expression" dxfId="4553" priority="54">
      <formula>$I$282 = 0</formula>
    </cfRule>
    <cfRule type="expression" dxfId="4552" priority="55">
      <formula>$I$282 &lt; 0</formula>
    </cfRule>
  </conditionalFormatting>
  <conditionalFormatting sqref="G15:I16">
    <cfRule type="expression" dxfId="4551" priority="50">
      <formula>$I$54 &gt; 0</formula>
    </cfRule>
    <cfRule type="expression" dxfId="4550" priority="51">
      <formula>$I$54 = 0</formula>
    </cfRule>
    <cfRule type="expression" dxfId="4549" priority="52">
      <formula>$I$54 &lt; 0</formula>
    </cfRule>
  </conditionalFormatting>
  <conditionalFormatting sqref="J5:L6">
    <cfRule type="expression" dxfId="4548" priority="47">
      <formula>$L$130 &gt; 0</formula>
    </cfRule>
    <cfRule type="expression" dxfId="4547" priority="48">
      <formula>$L$130 = 0</formula>
    </cfRule>
    <cfRule type="expression" dxfId="4546" priority="49">
      <formula>$L$130 &lt; 0</formula>
    </cfRule>
  </conditionalFormatting>
  <conditionalFormatting sqref="J7:L8">
    <cfRule type="expression" dxfId="4545" priority="44">
      <formula>$L$206 &gt; 0</formula>
    </cfRule>
    <cfRule type="expression" dxfId="4544" priority="45">
      <formula>$L$206 = 0</formula>
    </cfRule>
    <cfRule type="expression" dxfId="4543" priority="46">
      <formula>$L$206 &lt; 0</formula>
    </cfRule>
  </conditionalFormatting>
  <conditionalFormatting sqref="J9:L10">
    <cfRule type="expression" dxfId="4542" priority="41">
      <formula>$L$244 &gt; 0</formula>
    </cfRule>
    <cfRule type="expression" dxfId="4541" priority="42">
      <formula>$L$244 = 0</formula>
    </cfRule>
    <cfRule type="expression" dxfId="4540" priority="43">
      <formula>$L$244 &lt; 0</formula>
    </cfRule>
  </conditionalFormatting>
  <conditionalFormatting sqref="J11:L12">
    <cfRule type="expression" dxfId="4539" priority="38">
      <formula>$L$168 &gt; 0</formula>
    </cfRule>
    <cfRule type="expression" dxfId="4538" priority="39">
      <formula>$L$168 = 0</formula>
    </cfRule>
    <cfRule type="expression" dxfId="4537" priority="40">
      <formula>$L$168 &lt; 0</formula>
    </cfRule>
  </conditionalFormatting>
  <conditionalFormatting sqref="J13:L14">
    <cfRule type="expression" dxfId="4536" priority="35">
      <formula>$L$282 &gt; 0</formula>
    </cfRule>
    <cfRule type="expression" dxfId="4535" priority="36">
      <formula>$L$282 = 0</formula>
    </cfRule>
    <cfRule type="expression" dxfId="4534" priority="37">
      <formula>$L$282 &lt; 0</formula>
    </cfRule>
  </conditionalFormatting>
  <conditionalFormatting sqref="J15:L16">
    <cfRule type="expression" dxfId="4533" priority="32">
      <formula>$L$54 &gt; 0</formula>
    </cfRule>
    <cfRule type="expression" dxfId="4532" priority="33">
      <formula>$L$54 = 0</formula>
    </cfRule>
    <cfRule type="expression" dxfId="4531" priority="34">
      <formula>$L$54 &lt; 0</formula>
    </cfRule>
  </conditionalFormatting>
  <conditionalFormatting sqref="M5:O6">
    <cfRule type="expression" dxfId="4530" priority="29">
      <formula>$O$130 &gt; 0</formula>
    </cfRule>
    <cfRule type="expression" dxfId="4529" priority="30">
      <formula>$O$130 = 0</formula>
    </cfRule>
    <cfRule type="expression" dxfId="4528" priority="31">
      <formula>$O$130 &lt; 0</formula>
    </cfRule>
  </conditionalFormatting>
  <conditionalFormatting sqref="M7:O8">
    <cfRule type="expression" dxfId="4527" priority="26">
      <formula>$O$206 &gt; 0</formula>
    </cfRule>
    <cfRule type="expression" dxfId="4526" priority="27">
      <formula>$O$206 = 0</formula>
    </cfRule>
    <cfRule type="expression" dxfId="4525" priority="28">
      <formula>$O$206 &lt; 0</formula>
    </cfRule>
  </conditionalFormatting>
  <conditionalFormatting sqref="M9:O10">
    <cfRule type="expression" dxfId="4524" priority="23">
      <formula>$O$244 &gt; 0</formula>
    </cfRule>
    <cfRule type="expression" dxfId="4523" priority="24">
      <formula>$O$244 = 0</formula>
    </cfRule>
    <cfRule type="expression" dxfId="4522" priority="25">
      <formula>$O$244 &lt; 0</formula>
    </cfRule>
  </conditionalFormatting>
  <conditionalFormatting sqref="M11:O12">
    <cfRule type="expression" dxfId="4521" priority="20">
      <formula>$O$168 &gt; 0</formula>
    </cfRule>
    <cfRule type="expression" dxfId="4520" priority="21">
      <formula>$O$168 = 0</formula>
    </cfRule>
    <cfRule type="expression" dxfId="4519" priority="22">
      <formula>$O$168 &lt; 0</formula>
    </cfRule>
  </conditionalFormatting>
  <conditionalFormatting sqref="M13:O14">
    <cfRule type="expression" dxfId="4518" priority="17">
      <formula>$O$282 &gt; 0</formula>
    </cfRule>
    <cfRule type="expression" dxfId="4517" priority="18">
      <formula>$O$282 = 0</formula>
    </cfRule>
    <cfRule type="expression" dxfId="4516" priority="19">
      <formula>$O$282 &lt; 0</formula>
    </cfRule>
  </conditionalFormatting>
  <conditionalFormatting sqref="M15:O16">
    <cfRule type="expression" dxfId="4515" priority="14">
      <formula>$O$54 &gt; 0</formula>
    </cfRule>
    <cfRule type="expression" dxfId="4514" priority="15">
      <formula>$O$54 = 0</formula>
    </cfRule>
    <cfRule type="expression" dxfId="4513" priority="16">
      <formula>$O$54 &lt; 0</formula>
    </cfRule>
  </conditionalFormatting>
  <conditionalFormatting sqref="D3:F4">
    <cfRule type="expression" dxfId="4512" priority="13">
      <formula>$F$92 &lt; 0</formula>
    </cfRule>
    <cfRule type="expression" dxfId="4511" priority="12">
      <formula>$F$92 = 0</formula>
    </cfRule>
    <cfRule type="expression" dxfId="4510" priority="11">
      <formula>$F$92 &gt; 0</formula>
    </cfRule>
  </conditionalFormatting>
  <conditionalFormatting sqref="G3:I4">
    <cfRule type="expression" dxfId="4509" priority="10">
      <formula>$I$92 &lt; 0</formula>
    </cfRule>
    <cfRule type="expression" dxfId="4508" priority="9">
      <formula>$I$92 = 0</formula>
    </cfRule>
    <cfRule type="expression" dxfId="4507" priority="8">
      <formula>$I$92 &gt; 0</formula>
    </cfRule>
  </conditionalFormatting>
  <conditionalFormatting sqref="J3:L4">
    <cfRule type="expression" dxfId="4506" priority="5">
      <formula>$L$92 &gt; 0</formula>
    </cfRule>
    <cfRule type="expression" dxfId="4505" priority="6">
      <formula>$L$92 = 0</formula>
    </cfRule>
    <cfRule type="expression" dxfId="4504" priority="7">
      <formula>$L$92 &lt; 0</formula>
    </cfRule>
  </conditionalFormatting>
  <conditionalFormatting sqref="M3:O4">
    <cfRule type="expression" dxfId="4503" priority="2">
      <formula>$O$92 &gt; 0</formula>
    </cfRule>
    <cfRule type="expression" dxfId="4502" priority="3">
      <formula>$O$92 = 0</formula>
    </cfRule>
    <cfRule type="expression" dxfId="4501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44409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5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2021-08-01(일) 오전 00:00</v>
      </c>
      <c r="C15" s="326"/>
      <c r="D15" s="282" t="str">
        <f>TEXT($G$1, "[$-ko-KR]yyyy-mm-dd(ddd) ") &amp; "오후 14:00"</f>
        <v>2021-08-01(일) 오후 14:00</v>
      </c>
      <c r="E15" s="283"/>
      <c r="F15" s="284"/>
      <c r="G15" s="282" t="str">
        <f>TEXT($G$1, "[$-ko-KR]yyyy-mm-dd(ddd) ") &amp; "오후 19:00"</f>
        <v>2021-08-01(일) 오후 19:00</v>
      </c>
      <c r="H15" s="283"/>
      <c r="I15" s="284"/>
      <c r="J15" s="282" t="str">
        <f>TEXT($G$1, "[$-ko-KR]yyyy-mm-dd(ddd) ") &amp; "오후 21:00"</f>
        <v>2021-08-01(일) 오후 21:00</v>
      </c>
      <c r="K15" s="283"/>
      <c r="L15" s="284"/>
      <c r="M15" s="282" t="str">
        <f>TEXT($G$1+1, "[$-ko-KR]yyyy-mm-dd(ddd) ") &amp; "오전 00:00"</f>
        <v>2021-08-02(월)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5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2021-08-01(일) 오전 00:00</v>
      </c>
      <c r="C42" s="323"/>
      <c r="D42" s="282" t="str">
        <f>TEXT($G$1, "[$-ko-KR]yyyy-mm-dd(ddd) ") &amp; "오후 14:00"</f>
        <v>2021-08-01(일) 오후 14:00</v>
      </c>
      <c r="E42" s="283"/>
      <c r="F42" s="284"/>
      <c r="G42" s="282" t="str">
        <f>TEXT($G$1, "[$-ko-KR]yyyy-mm-dd(ddd) ") &amp; "오후 19:00"</f>
        <v>2021-08-01(일) 오후 19:00</v>
      </c>
      <c r="H42" s="283"/>
      <c r="I42" s="284"/>
      <c r="J42" s="282" t="str">
        <f>TEXT($G$1, "[$-ko-KR]yyyy-mm-dd(ddd) ") &amp; "오후 21:00"</f>
        <v>2021-08-01(일) 오후 21:00</v>
      </c>
      <c r="K42" s="283"/>
      <c r="L42" s="284"/>
      <c r="M42" s="282" t="str">
        <f>TEXT($G$1+1, "[$-ko-KR]yyyy-mm-dd(ddd) ") &amp; "오전 00:00"</f>
        <v>2021-08-02(월)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80"/>
      <c r="R44" s="280"/>
      <c r="S44" s="28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80"/>
      <c r="R45" s="280"/>
      <c r="S45" s="28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85"/>
      <c r="R46" s="285"/>
      <c r="S46" s="285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85"/>
      <c r="R47" s="285"/>
      <c r="S47" s="285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85"/>
      <c r="R48" s="285"/>
      <c r="S48" s="285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85"/>
      <c r="R49" s="285"/>
      <c r="S49" s="285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85"/>
      <c r="R50" s="285"/>
      <c r="S50" s="285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85"/>
      <c r="R51" s="285"/>
      <c r="S51" s="285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94"/>
      <c r="R53" s="295"/>
      <c r="S53" s="296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97"/>
      <c r="R54" s="298"/>
      <c r="S54" s="299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300"/>
      <c r="R55" s="301"/>
      <c r="S55" s="302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85"/>
      <c r="R56" s="285"/>
      <c r="S56" s="285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80"/>
      <c r="R57" s="280"/>
      <c r="S57" s="28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80"/>
      <c r="R58" s="280"/>
      <c r="S58" s="28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85"/>
      <c r="R59" s="285"/>
      <c r="S59" s="285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85"/>
      <c r="R60" s="285"/>
      <c r="S60" s="285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85"/>
      <c r="R61" s="285"/>
      <c r="S61" s="285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307"/>
      <c r="R62" s="308"/>
      <c r="S62" s="30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5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2021-08-01(일) 오전 00:00</v>
      </c>
      <c r="C69" s="323"/>
      <c r="D69" s="282" t="str">
        <f>TEXT($G$1, "[$-ko-KR]yyyy-mm-dd(ddd) ") &amp; "오후 14:00"</f>
        <v>2021-08-01(일) 오후 14:00</v>
      </c>
      <c r="E69" s="283"/>
      <c r="F69" s="284"/>
      <c r="G69" s="282" t="str">
        <f>TEXT($G$1, "[$-ko-KR]yyyy-mm-dd(ddd) ") &amp; "오후 19:00"</f>
        <v>2021-08-01(일) 오후 19:00</v>
      </c>
      <c r="H69" s="283"/>
      <c r="I69" s="284"/>
      <c r="J69" s="282" t="str">
        <f>TEXT($G$1, "[$-ko-KR]yyyy-mm-dd(ddd) ") &amp; "오후 21:00"</f>
        <v>2021-08-01(일) 오후 21:00</v>
      </c>
      <c r="K69" s="283"/>
      <c r="L69" s="284"/>
      <c r="M69" s="282" t="str">
        <f>TEXT($G$1+1, "[$-ko-KR]yyyy-mm-dd(ddd) ") &amp; "오전 00:00"</f>
        <v>2021-08-02(월)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80"/>
      <c r="R71" s="280"/>
      <c r="S71" s="28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80"/>
      <c r="R72" s="280"/>
      <c r="S72" s="28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85"/>
      <c r="R73" s="285"/>
      <c r="S73" s="285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85"/>
      <c r="R74" s="285"/>
      <c r="S74" s="285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85"/>
      <c r="R75" s="285"/>
      <c r="S75" s="285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85"/>
      <c r="R76" s="285"/>
      <c r="S76" s="285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85"/>
      <c r="R77" s="285"/>
      <c r="S77" s="285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85"/>
      <c r="R78" s="285"/>
      <c r="S78" s="285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94"/>
      <c r="R80" s="295"/>
      <c r="S80" s="296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97"/>
      <c r="R81" s="298"/>
      <c r="S81" s="299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300"/>
      <c r="R82" s="301"/>
      <c r="S82" s="302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85"/>
      <c r="R83" s="285"/>
      <c r="S83" s="285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80"/>
      <c r="R84" s="280"/>
      <c r="S84" s="28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80"/>
      <c r="R85" s="280"/>
      <c r="S85" s="28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85"/>
      <c r="R86" s="285"/>
      <c r="S86" s="285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85"/>
      <c r="R87" s="285"/>
      <c r="S87" s="285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85"/>
      <c r="R88" s="285"/>
      <c r="S88" s="285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307"/>
      <c r="R89" s="308"/>
      <c r="S89" s="30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5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2021-08-01(일) 오전 00:00</v>
      </c>
      <c r="C96" s="323"/>
      <c r="D96" s="282" t="str">
        <f>TEXT($G$1, "[$-ko-KR]yyyy-mm-dd(ddd) ") &amp; "오후 14:00"</f>
        <v>2021-08-01(일) 오후 14:00</v>
      </c>
      <c r="E96" s="283"/>
      <c r="F96" s="284"/>
      <c r="G96" s="282" t="str">
        <f>TEXT($G$1, "[$-ko-KR]yyyy-mm-dd(ddd) ") &amp; "오후 19:00"</f>
        <v>2021-08-01(일) 오후 19:00</v>
      </c>
      <c r="H96" s="283"/>
      <c r="I96" s="284"/>
      <c r="J96" s="282" t="str">
        <f>TEXT($G$1, "[$-ko-KR]yyyy-mm-dd(ddd) ") &amp; "오후 21:00"</f>
        <v>2021-08-01(일) 오후 21:00</v>
      </c>
      <c r="K96" s="283"/>
      <c r="L96" s="284"/>
      <c r="M96" s="282" t="str">
        <f>TEXT($G$1+1, "[$-ko-KR]yyyy-mm-dd(ddd) ") &amp; "오전 00:00"</f>
        <v>2021-08-02(월)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80"/>
      <c r="R98" s="280"/>
      <c r="S98" s="28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80"/>
      <c r="R99" s="280"/>
      <c r="S99" s="28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85"/>
      <c r="R100" s="285"/>
      <c r="S100" s="285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85"/>
      <c r="R101" s="285"/>
      <c r="S101" s="285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85"/>
      <c r="R102" s="285"/>
      <c r="S102" s="285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85"/>
      <c r="R103" s="285"/>
      <c r="S103" s="285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85"/>
      <c r="R104" s="285"/>
      <c r="S104" s="285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85"/>
      <c r="R105" s="285"/>
      <c r="S105" s="285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94"/>
      <c r="R107" s="295"/>
      <c r="S107" s="296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97"/>
      <c r="R108" s="298"/>
      <c r="S108" s="299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300"/>
      <c r="R109" s="301"/>
      <c r="S109" s="302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85"/>
      <c r="R110" s="285"/>
      <c r="S110" s="285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80"/>
      <c r="R111" s="280"/>
      <c r="S111" s="28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80"/>
      <c r="R112" s="280"/>
      <c r="S112" s="28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85"/>
      <c r="R113" s="285"/>
      <c r="S113" s="285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85"/>
      <c r="R114" s="285"/>
      <c r="S114" s="285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85"/>
      <c r="R115" s="285"/>
      <c r="S115" s="285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307"/>
      <c r="R116" s="308"/>
      <c r="S116" s="30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5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2021-08-01(일) 오전 00:00</v>
      </c>
      <c r="C123" s="323"/>
      <c r="D123" s="282" t="str">
        <f>TEXT($G$1, "[$-ko-KR]yyyy-mm-dd(ddd) ") &amp; "오후 14:00"</f>
        <v>2021-08-01(일) 오후 14:00</v>
      </c>
      <c r="E123" s="283"/>
      <c r="F123" s="284"/>
      <c r="G123" s="282" t="str">
        <f>TEXT($G$1, "[$-ko-KR]yyyy-mm-dd(ddd) ") &amp; "오후 19:00"</f>
        <v>2021-08-01(일) 오후 19:00</v>
      </c>
      <c r="H123" s="283"/>
      <c r="I123" s="284"/>
      <c r="J123" s="282" t="str">
        <f>TEXT($G$1, "[$-ko-KR]yyyy-mm-dd(ddd) ") &amp; "오후 21:00"</f>
        <v>2021-08-01(일) 오후 21:00</v>
      </c>
      <c r="K123" s="283"/>
      <c r="L123" s="284"/>
      <c r="M123" s="282" t="str">
        <f>TEXT($G$1+1, "[$-ko-KR]yyyy-mm-dd(ddd) ") &amp; "오전 00:00"</f>
        <v>2021-08-02(월)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80"/>
      <c r="R125" s="280"/>
      <c r="S125" s="28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80"/>
      <c r="R126" s="280"/>
      <c r="S126" s="28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85"/>
      <c r="R127" s="285"/>
      <c r="S127" s="285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85"/>
      <c r="R128" s="285"/>
      <c r="S128" s="285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85"/>
      <c r="R129" s="285"/>
      <c r="S129" s="285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85"/>
      <c r="R130" s="285"/>
      <c r="S130" s="285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85"/>
      <c r="R131" s="285"/>
      <c r="S131" s="285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85"/>
      <c r="R132" s="285"/>
      <c r="S132" s="285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94"/>
      <c r="R134" s="295"/>
      <c r="S134" s="296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97"/>
      <c r="R135" s="298"/>
      <c r="S135" s="299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300"/>
      <c r="R136" s="301"/>
      <c r="S136" s="302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85"/>
      <c r="R137" s="285"/>
      <c r="S137" s="285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80"/>
      <c r="R138" s="280"/>
      <c r="S138" s="28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80"/>
      <c r="R139" s="280"/>
      <c r="S139" s="28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85"/>
      <c r="R140" s="285"/>
      <c r="S140" s="285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85"/>
      <c r="R141" s="285"/>
      <c r="S141" s="285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85"/>
      <c r="R142" s="285"/>
      <c r="S142" s="285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307"/>
      <c r="R143" s="308"/>
      <c r="S143" s="30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5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2021-08-01(일) 오전 00:00</v>
      </c>
      <c r="C150" s="323"/>
      <c r="D150" s="282" t="str">
        <f>TEXT($G$1, "[$-ko-KR]yyyy-mm-dd(ddd) ") &amp; "오후 14:00"</f>
        <v>2021-08-01(일) 오후 14:00</v>
      </c>
      <c r="E150" s="283"/>
      <c r="F150" s="284"/>
      <c r="G150" s="282" t="str">
        <f>TEXT($G$1, "[$-ko-KR]yyyy-mm-dd(ddd) ") &amp; "오후 19:00"</f>
        <v>2021-08-01(일) 오후 19:00</v>
      </c>
      <c r="H150" s="283"/>
      <c r="I150" s="284"/>
      <c r="J150" s="282" t="str">
        <f>TEXT($G$1, "[$-ko-KR]yyyy-mm-dd(ddd) ") &amp; "오후 21:00"</f>
        <v>2021-08-01(일) 오후 21:00</v>
      </c>
      <c r="K150" s="283"/>
      <c r="L150" s="284"/>
      <c r="M150" s="282" t="str">
        <f>TEXT($G$1+1, "[$-ko-KR]yyyy-mm-dd(ddd) ") &amp; "오전 00:00"</f>
        <v>2021-08-02(월)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80"/>
      <c r="R152" s="280"/>
      <c r="S152" s="28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80"/>
      <c r="R153" s="280"/>
      <c r="S153" s="28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85"/>
      <c r="R154" s="285"/>
      <c r="S154" s="285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85"/>
      <c r="R155" s="285"/>
      <c r="S155" s="285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85"/>
      <c r="R156" s="285"/>
      <c r="S156" s="285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85"/>
      <c r="R157" s="285"/>
      <c r="S157" s="285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85"/>
      <c r="R158" s="285"/>
      <c r="S158" s="285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85"/>
      <c r="R159" s="285"/>
      <c r="S159" s="285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94"/>
      <c r="R161" s="295"/>
      <c r="S161" s="296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97"/>
      <c r="R162" s="298"/>
      <c r="S162" s="299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0"/>
      <c r="R163" s="301"/>
      <c r="S163" s="302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85"/>
      <c r="R164" s="285"/>
      <c r="S164" s="285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80"/>
      <c r="R165" s="280"/>
      <c r="S165" s="28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80"/>
      <c r="R166" s="280"/>
      <c r="S166" s="28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85"/>
      <c r="R167" s="285"/>
      <c r="S167" s="285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85"/>
      <c r="R168" s="285"/>
      <c r="S168" s="285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85"/>
      <c r="R169" s="285"/>
      <c r="S169" s="285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307"/>
      <c r="R170" s="308"/>
      <c r="S170" s="30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5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2021-08-01(일) 오전 00:00</v>
      </c>
      <c r="C177" s="323"/>
      <c r="D177" s="282" t="str">
        <f>TEXT($G$1, "[$-ko-KR]yyyy-mm-dd(ddd) ") &amp; "오후 14:00"</f>
        <v>2021-08-01(일) 오후 14:00</v>
      </c>
      <c r="E177" s="283"/>
      <c r="F177" s="284"/>
      <c r="G177" s="282" t="str">
        <f>TEXT($G$1, "[$-ko-KR]yyyy-mm-dd(ddd) ") &amp; "오후 19:00"</f>
        <v>2021-08-01(일) 오후 19:00</v>
      </c>
      <c r="H177" s="283"/>
      <c r="I177" s="284"/>
      <c r="J177" s="282" t="str">
        <f>TEXT($G$1, "[$-ko-KR]yyyy-mm-dd(ddd) ") &amp; "오후 21:00"</f>
        <v>2021-08-01(일) 오후 21:00</v>
      </c>
      <c r="K177" s="283"/>
      <c r="L177" s="284"/>
      <c r="M177" s="282" t="str">
        <f>TEXT($G$1+1, "[$-ko-KR]yyyy-mm-dd(ddd) ") &amp; "오전 00:00"</f>
        <v>2021-08-02(월)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80"/>
      <c r="R179" s="280"/>
      <c r="S179" s="28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80"/>
      <c r="R180" s="280"/>
      <c r="S180" s="28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85"/>
      <c r="R181" s="285"/>
      <c r="S181" s="285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85"/>
      <c r="R182" s="285"/>
      <c r="S182" s="285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85"/>
      <c r="R183" s="285"/>
      <c r="S183" s="285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85"/>
      <c r="R184" s="285"/>
      <c r="S184" s="285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85"/>
      <c r="R185" s="285"/>
      <c r="S185" s="285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85"/>
      <c r="R186" s="285"/>
      <c r="S186" s="285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94"/>
      <c r="R188" s="295"/>
      <c r="S188" s="296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97"/>
      <c r="R189" s="298"/>
      <c r="S189" s="299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300"/>
      <c r="R190" s="301"/>
      <c r="S190" s="302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85"/>
      <c r="R191" s="285"/>
      <c r="S191" s="285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80"/>
      <c r="R192" s="280"/>
      <c r="S192" s="28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80"/>
      <c r="R193" s="280"/>
      <c r="S193" s="28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85"/>
      <c r="R194" s="285"/>
      <c r="S194" s="285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85"/>
      <c r="R195" s="285"/>
      <c r="S195" s="285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85"/>
      <c r="R196" s="285"/>
      <c r="S196" s="285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307"/>
      <c r="R197" s="308"/>
      <c r="S197" s="30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0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9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9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9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9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9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9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9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9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9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90" priority="157">
      <formula>AND($N17 &gt; 0, ISNUMBER($N17))</formula>
    </cfRule>
    <cfRule type="expression" dxfId="4489" priority="158">
      <formula>AND($N17 = 0 * ISNUMBER($N17))</formula>
    </cfRule>
    <cfRule type="expression" dxfId="4488" priority="159">
      <formula>AND($N17 &lt; 0, ISNUMBER($N17))</formula>
    </cfRule>
  </conditionalFormatting>
  <conditionalFormatting sqref="A17:F36">
    <cfRule type="expression" dxfId="4487" priority="166">
      <formula>AND($E17 &gt; 0, ISNUMBER($E17))</formula>
    </cfRule>
    <cfRule type="expression" dxfId="4486" priority="167">
      <formula>AND($E17 = 0 * ISNUMBER($E17))</formula>
    </cfRule>
    <cfRule type="expression" dxfId="4485" priority="168">
      <formula>AND($E17 &lt; 0, ISNUMBER($E17))</formula>
    </cfRule>
  </conditionalFormatting>
  <conditionalFormatting sqref="A17:C36 G17:I36">
    <cfRule type="expression" dxfId="4484" priority="163">
      <formula>AND($H17 &gt; 0, ISNUMBER($H17))</formula>
    </cfRule>
    <cfRule type="expression" dxfId="4483" priority="164">
      <formula>AND($H17 = 0 * ISNUMBER($H17))</formula>
    </cfRule>
    <cfRule type="expression" dxfId="4482" priority="165">
      <formula>AND($H17 &lt; 0, ISNUMBER($H17))</formula>
    </cfRule>
  </conditionalFormatting>
  <conditionalFormatting sqref="A17:C36 J17:L36">
    <cfRule type="expression" dxfId="4481" priority="160">
      <formula>AND($K17 &gt; 0, ISNUMBER($K17))</formula>
    </cfRule>
    <cfRule type="expression" dxfId="4480" priority="161">
      <formula>AND($K17 = 0 * ISNUMBER($K17))</formula>
    </cfRule>
    <cfRule type="expression" dxfId="4479" priority="162">
      <formula>AND($K17 &lt; 0, ISNUMBER($K17))</formula>
    </cfRule>
  </conditionalFormatting>
  <conditionalFormatting sqref="D15:F16 E37:F37">
    <cfRule type="expression" dxfId="4478" priority="154">
      <formula>$E$37 &gt; 0</formula>
    </cfRule>
    <cfRule type="expression" dxfId="4477" priority="155">
      <formula>$E$37 = 0</formula>
    </cfRule>
    <cfRule type="expression" dxfId="4476" priority="156">
      <formula>$E$37 &lt; 0</formula>
    </cfRule>
  </conditionalFormatting>
  <conditionalFormatting sqref="G15:I16 H37:I37">
    <cfRule type="expression" dxfId="4475" priority="151">
      <formula>$H$37 &gt; 0</formula>
    </cfRule>
    <cfRule type="expression" dxfId="4474" priority="152">
      <formula>$H$37 = 0</formula>
    </cfRule>
    <cfRule type="expression" dxfId="4473" priority="153">
      <formula>$H$37 &lt; 0</formula>
    </cfRule>
  </conditionalFormatting>
  <conditionalFormatting sqref="J15:L16 K37:L37">
    <cfRule type="expression" dxfId="4472" priority="148">
      <formula>$K$37 &gt; 0</formula>
    </cfRule>
    <cfRule type="expression" dxfId="4471" priority="149">
      <formula>$K$37 = 0</formula>
    </cfRule>
    <cfRule type="expression" dxfId="4470" priority="150">
      <formula>$K$37 &lt; 0</formula>
    </cfRule>
  </conditionalFormatting>
  <conditionalFormatting sqref="M15:O16 N37:O37">
    <cfRule type="expression" dxfId="4469" priority="145">
      <formula>$N$37 &gt; 0</formula>
    </cfRule>
    <cfRule type="expression" dxfId="4468" priority="146">
      <formula>$N$37 = 0</formula>
    </cfRule>
    <cfRule type="expression" dxfId="4467" priority="147">
      <formula>$N$37 &lt; 0</formula>
    </cfRule>
  </conditionalFormatting>
  <conditionalFormatting sqref="A44:C63 M44:O63">
    <cfRule type="expression" dxfId="4466" priority="133">
      <formula>AND($N44 &gt; 0, ISNUMBER($N44))</formula>
    </cfRule>
    <cfRule type="expression" dxfId="4465" priority="134">
      <formula>AND($N44 = 0 * ISNUMBER($N44))</formula>
    </cfRule>
    <cfRule type="expression" dxfId="4464" priority="135">
      <formula>AND($N44 &lt; 0, ISNUMBER($N44))</formula>
    </cfRule>
  </conditionalFormatting>
  <conditionalFormatting sqref="A44:F63">
    <cfRule type="expression" dxfId="4463" priority="142">
      <formula>AND($E44 &gt; 0, ISNUMBER($E44))</formula>
    </cfRule>
    <cfRule type="expression" dxfId="4462" priority="143">
      <formula>AND($E44 = 0 * ISNUMBER($E44))</formula>
    </cfRule>
    <cfRule type="expression" dxfId="4461" priority="144">
      <formula>AND($E44 &lt; 0, ISNUMBER($E44))</formula>
    </cfRule>
  </conditionalFormatting>
  <conditionalFormatting sqref="A44:C63 G44:I63">
    <cfRule type="expression" dxfId="4460" priority="139">
      <formula>AND($H44 &gt; 0, ISNUMBER($H44))</formula>
    </cfRule>
    <cfRule type="expression" dxfId="4459" priority="140">
      <formula>AND($H44 = 0 * ISNUMBER($H44))</formula>
    </cfRule>
    <cfRule type="expression" dxfId="4458" priority="141">
      <formula>AND($H44 &lt; 0, ISNUMBER($H44))</formula>
    </cfRule>
  </conditionalFormatting>
  <conditionalFormatting sqref="A44:C63 J44:L63">
    <cfRule type="expression" dxfId="4457" priority="136">
      <formula>AND($K44 &gt; 0, ISNUMBER($K44))</formula>
    </cfRule>
    <cfRule type="expression" dxfId="4456" priority="137">
      <formula>AND($K44 = 0 * ISNUMBER($K44))</formula>
    </cfRule>
    <cfRule type="expression" dxfId="4455" priority="138">
      <formula>AND($K44 &lt; 0, ISNUMBER($K44))</formula>
    </cfRule>
  </conditionalFormatting>
  <conditionalFormatting sqref="D42:F43 E64:F64">
    <cfRule type="expression" dxfId="4454" priority="130">
      <formula>$E$64 &gt; 0</formula>
    </cfRule>
    <cfRule type="expression" dxfId="4453" priority="131">
      <formula>$E$64 = 0</formula>
    </cfRule>
    <cfRule type="expression" dxfId="4452" priority="132">
      <formula>$E$64 &lt; 0</formula>
    </cfRule>
  </conditionalFormatting>
  <conditionalFormatting sqref="G42:I43 H64:I64">
    <cfRule type="expression" dxfId="4451" priority="127">
      <formula>$H$64 &gt; 0</formula>
    </cfRule>
    <cfRule type="expression" dxfId="4450" priority="128">
      <formula>$H$64 = 0</formula>
    </cfRule>
    <cfRule type="expression" dxfId="4449" priority="129">
      <formula>$H$64 &lt; 0</formula>
    </cfRule>
  </conditionalFormatting>
  <conditionalFormatting sqref="J42:L43 K64:L64">
    <cfRule type="expression" dxfId="4448" priority="124">
      <formula>$K$64 &gt; 0</formula>
    </cfRule>
    <cfRule type="expression" dxfId="4447" priority="125">
      <formula>$K$64 = 0</formula>
    </cfRule>
    <cfRule type="expression" dxfId="4446" priority="126">
      <formula>$K$64 &lt; 0</formula>
    </cfRule>
  </conditionalFormatting>
  <conditionalFormatting sqref="M42:O43 N64:O64">
    <cfRule type="expression" dxfId="4445" priority="121">
      <formula>$N$64 &gt; 0</formula>
    </cfRule>
    <cfRule type="expression" dxfId="4444" priority="122">
      <formula>$N$64 = 0</formula>
    </cfRule>
    <cfRule type="expression" dxfId="4443" priority="123">
      <formula>$N$64 &lt; 0</formula>
    </cfRule>
  </conditionalFormatting>
  <conditionalFormatting sqref="A71:C90 M71:O90">
    <cfRule type="expression" dxfId="4442" priority="109">
      <formula>AND($N71 &gt; 0, ISNUMBER($N71))</formula>
    </cfRule>
    <cfRule type="expression" dxfId="4441" priority="110">
      <formula>AND($N71 = 0 * ISNUMBER($N71))</formula>
    </cfRule>
    <cfRule type="expression" dxfId="4440" priority="111">
      <formula>AND($N71 &lt; 0, ISNUMBER($N71))</formula>
    </cfRule>
  </conditionalFormatting>
  <conditionalFormatting sqref="A71:F90">
    <cfRule type="expression" dxfId="4439" priority="118">
      <formula>AND($E71 &gt; 0, ISNUMBER($E71))</formula>
    </cfRule>
    <cfRule type="expression" dxfId="4438" priority="119">
      <formula>AND($E71 = 0 * ISNUMBER($E71))</formula>
    </cfRule>
    <cfRule type="expression" dxfId="4437" priority="120">
      <formula>AND($E71 &lt; 0, ISNUMBER($E71))</formula>
    </cfRule>
  </conditionalFormatting>
  <conditionalFormatting sqref="A71:C90 G71:I90">
    <cfRule type="expression" dxfId="4436" priority="115">
      <formula>AND($H71 &gt; 0, ISNUMBER($H71))</formula>
    </cfRule>
    <cfRule type="expression" dxfId="4435" priority="116">
      <formula>AND($H71 = 0 * ISNUMBER($H71))</formula>
    </cfRule>
    <cfRule type="expression" dxfId="4434" priority="117">
      <formula>AND($H71 &lt; 0, ISNUMBER($H71))</formula>
    </cfRule>
  </conditionalFormatting>
  <conditionalFormatting sqref="A71:C90 J71:L90">
    <cfRule type="expression" dxfId="4433" priority="112">
      <formula>AND($K71 &gt; 0, ISNUMBER($K71))</formula>
    </cfRule>
    <cfRule type="expression" dxfId="4432" priority="113">
      <formula>AND($K71 = 0 * ISNUMBER($K71))</formula>
    </cfRule>
    <cfRule type="expression" dxfId="4431" priority="114">
      <formula>AND($K71 &lt; 0, ISNUMBER($K71))</formula>
    </cfRule>
  </conditionalFormatting>
  <conditionalFormatting sqref="D69:F70 E91:F91">
    <cfRule type="expression" dxfId="4430" priority="106">
      <formula>$E$91 &gt; 0</formula>
    </cfRule>
    <cfRule type="expression" dxfId="4429" priority="107">
      <formula>$E$91 = 0</formula>
    </cfRule>
    <cfRule type="expression" dxfId="4428" priority="108">
      <formula>$E$91 &lt; 0</formula>
    </cfRule>
  </conditionalFormatting>
  <conditionalFormatting sqref="G69:I70 H91:I91">
    <cfRule type="expression" dxfId="4427" priority="103">
      <formula>$H$91 &gt; 0</formula>
    </cfRule>
    <cfRule type="expression" dxfId="4426" priority="104">
      <formula>$H$91 = 0</formula>
    </cfRule>
    <cfRule type="expression" dxfId="4425" priority="105">
      <formula>$H$91 &lt; 0</formula>
    </cfRule>
  </conditionalFormatting>
  <conditionalFormatting sqref="J69:L70 K91:L91">
    <cfRule type="expression" dxfId="4424" priority="100">
      <formula>$K$91 &gt; 0</formula>
    </cfRule>
    <cfRule type="expression" dxfId="4423" priority="101">
      <formula>$K$91 = 0</formula>
    </cfRule>
    <cfRule type="expression" dxfId="4422" priority="102">
      <formula>$K$91 &lt; 0</formula>
    </cfRule>
  </conditionalFormatting>
  <conditionalFormatting sqref="M69:O70 N91:O91">
    <cfRule type="expression" dxfId="4421" priority="97">
      <formula>$N$91 &gt; 0</formula>
    </cfRule>
    <cfRule type="expression" dxfId="4420" priority="98">
      <formula>$N$91 = 0</formula>
    </cfRule>
    <cfRule type="expression" dxfId="4419" priority="99">
      <formula>$N$91 &lt; 0</formula>
    </cfRule>
  </conditionalFormatting>
  <conditionalFormatting sqref="A98:C117 M98:O117">
    <cfRule type="expression" dxfId="4418" priority="85">
      <formula>AND($N98 &gt; 0, ISNUMBER($N98))</formula>
    </cfRule>
    <cfRule type="expression" dxfId="4417" priority="86">
      <formula>AND($N98 = 0 * ISNUMBER($N98))</formula>
    </cfRule>
    <cfRule type="expression" dxfId="4416" priority="87">
      <formula>AND($N98 &lt; 0, ISNUMBER($N98))</formula>
    </cfRule>
  </conditionalFormatting>
  <conditionalFormatting sqref="A98:F117">
    <cfRule type="expression" dxfId="4415" priority="94">
      <formula>AND($E98 &gt; 0, ISNUMBER($E98))</formula>
    </cfRule>
    <cfRule type="expression" dxfId="4414" priority="95">
      <formula>AND($E98 = 0 * ISNUMBER($E98))</formula>
    </cfRule>
    <cfRule type="expression" dxfId="4413" priority="96">
      <formula>AND($E98 &lt; 0, ISNUMBER($E98))</formula>
    </cfRule>
  </conditionalFormatting>
  <conditionalFormatting sqref="A98:C117 G98:I117">
    <cfRule type="expression" dxfId="4412" priority="91">
      <formula>AND($H98 &gt; 0, ISNUMBER($H98))</formula>
    </cfRule>
    <cfRule type="expression" dxfId="4411" priority="92">
      <formula>AND($H98 = 0 * ISNUMBER($H98))</formula>
    </cfRule>
    <cfRule type="expression" dxfId="4410" priority="93">
      <formula>AND($H98 &lt; 0, ISNUMBER($H98))</formula>
    </cfRule>
  </conditionalFormatting>
  <conditionalFormatting sqref="A98:C117 J98:L117">
    <cfRule type="expression" dxfId="4409" priority="88">
      <formula>AND($K98 &gt; 0, ISNUMBER($K98))</formula>
    </cfRule>
    <cfRule type="expression" dxfId="4408" priority="89">
      <formula>AND($K98 = 0 * ISNUMBER($K98))</formula>
    </cfRule>
    <cfRule type="expression" dxfId="4407" priority="90">
      <formula>AND($K98 &lt; 0, ISNUMBER($K98))</formula>
    </cfRule>
  </conditionalFormatting>
  <conditionalFormatting sqref="D96:F97 E118:F118">
    <cfRule type="expression" dxfId="4406" priority="82">
      <formula>$E$118 &gt; 0</formula>
    </cfRule>
    <cfRule type="expression" dxfId="4405" priority="83">
      <formula>$E$118 = 0</formula>
    </cfRule>
    <cfRule type="expression" dxfId="4404" priority="84">
      <formula>$E$118 &lt; 0</formula>
    </cfRule>
  </conditionalFormatting>
  <conditionalFormatting sqref="G96:I97 H118:I118">
    <cfRule type="expression" dxfId="4403" priority="79">
      <formula>$H$118 &gt; 0</formula>
    </cfRule>
    <cfRule type="expression" dxfId="4402" priority="80">
      <formula>$H$118 = 0</formula>
    </cfRule>
    <cfRule type="expression" dxfId="4401" priority="81">
      <formula>$H$118 &lt; 0</formula>
    </cfRule>
  </conditionalFormatting>
  <conditionalFormatting sqref="J96:L97 K118:L118">
    <cfRule type="expression" dxfId="4400" priority="76">
      <formula>$K$118 &gt; 0</formula>
    </cfRule>
    <cfRule type="expression" dxfId="4399" priority="77">
      <formula>$K$118 = 0</formula>
    </cfRule>
    <cfRule type="expression" dxfId="4398" priority="78">
      <formula>$K$118 &lt; 0</formula>
    </cfRule>
  </conditionalFormatting>
  <conditionalFormatting sqref="M96:O97 N118:O118">
    <cfRule type="expression" dxfId="4397" priority="73">
      <formula>$N$118 &gt; 0</formula>
    </cfRule>
    <cfRule type="expression" dxfId="4396" priority="74">
      <formula>$N$118 = 0</formula>
    </cfRule>
    <cfRule type="expression" dxfId="4395" priority="75">
      <formula>$N$118 &lt; 0</formula>
    </cfRule>
  </conditionalFormatting>
  <conditionalFormatting sqref="A125:C144 M125:O144">
    <cfRule type="expression" dxfId="4394" priority="61">
      <formula>AND($N125 &gt; 0, ISNUMBER($N125))</formula>
    </cfRule>
    <cfRule type="expression" dxfId="4393" priority="62">
      <formula>AND($N125 = 0 * ISNUMBER($N125))</formula>
    </cfRule>
    <cfRule type="expression" dxfId="4392" priority="63">
      <formula>AND($N125 &lt; 0, ISNUMBER($N125))</formula>
    </cfRule>
  </conditionalFormatting>
  <conditionalFormatting sqref="A125:F144">
    <cfRule type="expression" dxfId="4391" priority="70">
      <formula>AND($E125 &gt; 0, ISNUMBER($E125))</formula>
    </cfRule>
    <cfRule type="expression" dxfId="4390" priority="71">
      <formula>AND($E125 = 0 * ISNUMBER($E125))</formula>
    </cfRule>
    <cfRule type="expression" dxfId="4389" priority="72">
      <formula>AND($E125 &lt; 0, ISNUMBER($E125))</formula>
    </cfRule>
  </conditionalFormatting>
  <conditionalFormatting sqref="A125:C144 G125:I144">
    <cfRule type="expression" dxfId="4388" priority="67">
      <formula>AND($H125 &gt; 0, ISNUMBER($H125))</formula>
    </cfRule>
    <cfRule type="expression" dxfId="4387" priority="68">
      <formula>AND($H125 = 0 * ISNUMBER($H125))</formula>
    </cfRule>
    <cfRule type="expression" dxfId="4386" priority="69">
      <formula>AND($H125 &lt; 0, ISNUMBER($H125))</formula>
    </cfRule>
  </conditionalFormatting>
  <conditionalFormatting sqref="A125:C144 J125:L144">
    <cfRule type="expression" dxfId="4385" priority="64">
      <formula>AND($K125 &gt; 0, ISNUMBER($K125))</formula>
    </cfRule>
    <cfRule type="expression" dxfId="4384" priority="65">
      <formula>AND($K125 = 0 * ISNUMBER($K125))</formula>
    </cfRule>
    <cfRule type="expression" dxfId="4383" priority="66">
      <formula>AND($K125 &lt; 0, ISNUMBER($K125))</formula>
    </cfRule>
  </conditionalFormatting>
  <conditionalFormatting sqref="D123:F124 E145:F145">
    <cfRule type="expression" dxfId="4382" priority="58">
      <formula>$E$145 &gt; 0</formula>
    </cfRule>
    <cfRule type="expression" dxfId="4381" priority="59">
      <formula>$E$145 = 0</formula>
    </cfRule>
    <cfRule type="expression" dxfId="4380" priority="60">
      <formula>$E$145 &lt; 0</formula>
    </cfRule>
  </conditionalFormatting>
  <conditionalFormatting sqref="G123:I124 H145:I145">
    <cfRule type="expression" dxfId="4379" priority="55">
      <formula>$H$145 &gt; 0</formula>
    </cfRule>
    <cfRule type="expression" dxfId="4378" priority="56">
      <formula>$H$145 = 0</formula>
    </cfRule>
    <cfRule type="expression" dxfId="4377" priority="57">
      <formula>$H$145 &lt; 0</formula>
    </cfRule>
  </conditionalFormatting>
  <conditionalFormatting sqref="J123:L124 K145:L145">
    <cfRule type="expression" dxfId="4376" priority="52">
      <formula>$K$145 &gt; 0</formula>
    </cfRule>
    <cfRule type="expression" dxfId="4375" priority="53">
      <formula>$K$145 = 0</formula>
    </cfRule>
    <cfRule type="expression" dxfId="4374" priority="54">
      <formula>$K$145 &lt; 0</formula>
    </cfRule>
  </conditionalFormatting>
  <conditionalFormatting sqref="M123:O124 N145:O145">
    <cfRule type="expression" dxfId="4373" priority="49">
      <formula>$N$145 &gt; 0</formula>
    </cfRule>
    <cfRule type="expression" dxfId="4372" priority="50">
      <formula>$N$145 = 0</formula>
    </cfRule>
    <cfRule type="expression" dxfId="4371" priority="51">
      <formula>$N$145 &lt; 0</formula>
    </cfRule>
  </conditionalFormatting>
  <conditionalFormatting sqref="A152:C171 M152:O171">
    <cfRule type="expression" dxfId="4370" priority="37">
      <formula>AND($N152 &gt; 0, ISNUMBER($N152))</formula>
    </cfRule>
    <cfRule type="expression" dxfId="4369" priority="38">
      <formula>AND($N152 = 0 * ISNUMBER($N152))</formula>
    </cfRule>
    <cfRule type="expression" dxfId="4368" priority="39">
      <formula>AND($N152 &lt; 0, ISNUMBER($N152))</formula>
    </cfRule>
  </conditionalFormatting>
  <conditionalFormatting sqref="A152:F171">
    <cfRule type="expression" dxfId="4367" priority="46">
      <formula>AND($E152 &gt; 0, ISNUMBER($E152))</formula>
    </cfRule>
    <cfRule type="expression" dxfId="4366" priority="47">
      <formula>AND($E152 = 0 * ISNUMBER($E152))</formula>
    </cfRule>
    <cfRule type="expression" dxfId="4365" priority="48">
      <formula>AND($E152 &lt; 0, ISNUMBER($E152))</formula>
    </cfRule>
  </conditionalFormatting>
  <conditionalFormatting sqref="A152:C171 G152:I171">
    <cfRule type="expression" dxfId="4364" priority="43">
      <formula>AND($H152 &gt; 0, ISNUMBER($H152))</formula>
    </cfRule>
    <cfRule type="expression" dxfId="4363" priority="44">
      <formula>AND($H152 = 0 * ISNUMBER($H152))</formula>
    </cfRule>
    <cfRule type="expression" dxfId="4362" priority="45">
      <formula>AND($H152 &lt; 0, ISNUMBER($H152))</formula>
    </cfRule>
  </conditionalFormatting>
  <conditionalFormatting sqref="A152:C171 J152:L171">
    <cfRule type="expression" dxfId="4361" priority="40">
      <formula>AND($K152 &gt; 0, ISNUMBER($K152))</formula>
    </cfRule>
    <cfRule type="expression" dxfId="4360" priority="41">
      <formula>AND($K152 = 0 * ISNUMBER($K152))</formula>
    </cfRule>
    <cfRule type="expression" dxfId="4359" priority="42">
      <formula>AND($K152 &lt; 0, ISNUMBER($K152))</formula>
    </cfRule>
  </conditionalFormatting>
  <conditionalFormatting sqref="D150:F151 E172:F172">
    <cfRule type="expression" dxfId="4358" priority="34">
      <formula>$E$172 &gt; 0</formula>
    </cfRule>
    <cfRule type="expression" dxfId="4357" priority="35">
      <formula>$E$172 = 0</formula>
    </cfRule>
    <cfRule type="expression" dxfId="4356" priority="36">
      <formula>$E$172 &lt; 0</formula>
    </cfRule>
  </conditionalFormatting>
  <conditionalFormatting sqref="G150:I151 H172:I172">
    <cfRule type="expression" dxfId="4355" priority="31">
      <formula>$H$172 &gt; 0</formula>
    </cfRule>
    <cfRule type="expression" dxfId="4354" priority="32">
      <formula>$H$172 = 0</formula>
    </cfRule>
    <cfRule type="expression" dxfId="4353" priority="33">
      <formula>$H$172 &lt; 0</formula>
    </cfRule>
  </conditionalFormatting>
  <conditionalFormatting sqref="J150:L151 K172:L172">
    <cfRule type="expression" dxfId="4352" priority="28">
      <formula>$K$172 &gt; 0</formula>
    </cfRule>
    <cfRule type="expression" dxfId="4351" priority="29">
      <formula>$K$172 = 0</formula>
    </cfRule>
    <cfRule type="expression" dxfId="4350" priority="30">
      <formula>$K$172 &lt; 0</formula>
    </cfRule>
  </conditionalFormatting>
  <conditionalFormatting sqref="M150:O151 N172:O172">
    <cfRule type="expression" dxfId="4349" priority="25">
      <formula>$N$172 &gt; 0</formula>
    </cfRule>
    <cfRule type="expression" dxfId="4348" priority="26">
      <formula>$N$172 = 0</formula>
    </cfRule>
    <cfRule type="expression" dxfId="4347" priority="27">
      <formula>$N$172 &lt; 0</formula>
    </cfRule>
  </conditionalFormatting>
  <conditionalFormatting sqref="A179:C198 M179:O198">
    <cfRule type="expression" dxfId="4346" priority="13">
      <formula>AND($N179 &gt; 0, ISNUMBER($N179))</formula>
    </cfRule>
    <cfRule type="expression" dxfId="4345" priority="14">
      <formula>AND($N179 = 0 * ISNUMBER($N179))</formula>
    </cfRule>
    <cfRule type="expression" dxfId="4344" priority="15">
      <formula>AND($N179 &lt; 0, ISNUMBER($N179))</formula>
    </cfRule>
  </conditionalFormatting>
  <conditionalFormatting sqref="A179:F198">
    <cfRule type="expression" dxfId="4343" priority="22">
      <formula>AND($E179 &gt; 0, ISNUMBER($E179))</formula>
    </cfRule>
    <cfRule type="expression" dxfId="4342" priority="23">
      <formula>AND($E179 = 0 * ISNUMBER($E179))</formula>
    </cfRule>
    <cfRule type="expression" dxfId="4341" priority="24">
      <formula>AND($E179 &lt; 0, ISNUMBER($E179))</formula>
    </cfRule>
  </conditionalFormatting>
  <conditionalFormatting sqref="A179:C198 G179:I198">
    <cfRule type="expression" dxfId="4340" priority="19">
      <formula>AND($H179 &gt; 0, ISNUMBER($H179))</formula>
    </cfRule>
    <cfRule type="expression" dxfId="4339" priority="20">
      <formula>AND($H179 = 0 * ISNUMBER($H179))</formula>
    </cfRule>
    <cfRule type="expression" dxfId="4338" priority="21">
      <formula>AND($H179 &lt; 0, ISNUMBER($H179))</formula>
    </cfRule>
  </conditionalFormatting>
  <conditionalFormatting sqref="A179:C198 J179:L198">
    <cfRule type="expression" dxfId="4337" priority="16">
      <formula>AND($K179 &gt; 0, ISNUMBER($K179))</formula>
    </cfRule>
    <cfRule type="expression" dxfId="4336" priority="17">
      <formula>AND($K179 = 0 * ISNUMBER($K179))</formula>
    </cfRule>
    <cfRule type="expression" dxfId="4335" priority="18">
      <formula>AND($K179 &lt; 0, ISNUMBER($K179))</formula>
    </cfRule>
  </conditionalFormatting>
  <conditionalFormatting sqref="D177:F178 E199:F199">
    <cfRule type="expression" dxfId="4334" priority="10">
      <formula>$E$199 &gt; 0</formula>
    </cfRule>
    <cfRule type="expression" dxfId="4333" priority="11">
      <formula>$E$199 = 0</formula>
    </cfRule>
    <cfRule type="expression" dxfId="4332" priority="12">
      <formula>$E$199 &lt; 0</formula>
    </cfRule>
  </conditionalFormatting>
  <conditionalFormatting sqref="G177:I178 H199:I199">
    <cfRule type="expression" dxfId="4331" priority="7">
      <formula>$H$199 &gt; 0</formula>
    </cfRule>
    <cfRule type="expression" dxfId="4330" priority="8">
      <formula>$H$199 = 0</formula>
    </cfRule>
    <cfRule type="expression" dxfId="4329" priority="9">
      <formula>$H$199 &lt; 0</formula>
    </cfRule>
  </conditionalFormatting>
  <conditionalFormatting sqref="J177:L178 K199:L199">
    <cfRule type="expression" dxfId="4328" priority="4">
      <formula>$K$199 &gt; 0</formula>
    </cfRule>
    <cfRule type="expression" dxfId="4327" priority="5">
      <formula>$K$199 = 0</formula>
    </cfRule>
    <cfRule type="expression" dxfId="4326" priority="6">
      <formula>$K$199 &lt; 0</formula>
    </cfRule>
  </conditionalFormatting>
  <conditionalFormatting sqref="M177:O178 N199:O199">
    <cfRule type="expression" dxfId="4325" priority="1">
      <formula>$N$199 &gt; 0</formula>
    </cfRule>
    <cfRule type="expression" dxfId="4324" priority="2">
      <formula>$N$199 = 0</formula>
    </cfRule>
    <cfRule type="expression" dxfId="432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44410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6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2021-08-02(월) 오전 00:00</v>
      </c>
      <c r="C15" s="326"/>
      <c r="D15" s="282" t="str">
        <f>TEXT($G$1, "[$-ko-KR]yyyy-mm-dd(ddd) ") &amp; "오후 14:00"</f>
        <v>2021-08-02(월) 오후 14:00</v>
      </c>
      <c r="E15" s="283"/>
      <c r="F15" s="284"/>
      <c r="G15" s="282" t="str">
        <f>TEXT($G$1, "[$-ko-KR]yyyy-mm-dd(ddd) ") &amp; "오후 19:00"</f>
        <v>2021-08-02(월) 오후 19:00</v>
      </c>
      <c r="H15" s="283"/>
      <c r="I15" s="284"/>
      <c r="J15" s="282" t="str">
        <f>TEXT($G$1, "[$-ko-KR]yyyy-mm-dd(ddd) ") &amp; "오후 21:00"</f>
        <v>2021-08-02(월) 오후 21:00</v>
      </c>
      <c r="K15" s="283"/>
      <c r="L15" s="284"/>
      <c r="M15" s="282" t="str">
        <f>TEXT($G$1+1, "[$-ko-KR]yyyy-mm-dd(ddd) ") &amp; "오전 00:00"</f>
        <v>2021-08-03(화)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6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2021-08-02(월) 오전 00:00</v>
      </c>
      <c r="C42" s="323"/>
      <c r="D42" s="282" t="str">
        <f>TEXT($G$1, "[$-ko-KR]yyyy-mm-dd(ddd) ") &amp; "오후 14:00"</f>
        <v>2021-08-02(월) 오후 14:00</v>
      </c>
      <c r="E42" s="283"/>
      <c r="F42" s="284"/>
      <c r="G42" s="282" t="str">
        <f>TEXT($G$1, "[$-ko-KR]yyyy-mm-dd(ddd) ") &amp; "오후 19:00"</f>
        <v>2021-08-02(월) 오후 19:00</v>
      </c>
      <c r="H42" s="283"/>
      <c r="I42" s="284"/>
      <c r="J42" s="282" t="str">
        <f>TEXT($G$1, "[$-ko-KR]yyyy-mm-dd(ddd) ") &amp; "오후 21:00"</f>
        <v>2021-08-02(월) 오후 21:00</v>
      </c>
      <c r="K42" s="283"/>
      <c r="L42" s="284"/>
      <c r="M42" s="282" t="str">
        <f>TEXT($G$1+1, "[$-ko-KR]yyyy-mm-dd(ddd) ") &amp; "오전 00:00"</f>
        <v>2021-08-03(화)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80"/>
      <c r="R44" s="280"/>
      <c r="S44" s="28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80"/>
      <c r="R45" s="280"/>
      <c r="S45" s="28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85"/>
      <c r="R46" s="285"/>
      <c r="S46" s="285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85"/>
      <c r="R47" s="285"/>
      <c r="S47" s="285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85"/>
      <c r="R48" s="285"/>
      <c r="S48" s="285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85"/>
      <c r="R49" s="285"/>
      <c r="S49" s="285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85"/>
      <c r="R50" s="285"/>
      <c r="S50" s="285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85"/>
      <c r="R51" s="285"/>
      <c r="S51" s="285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94"/>
      <c r="R53" s="295"/>
      <c r="S53" s="296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97"/>
      <c r="R54" s="298"/>
      <c r="S54" s="299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300"/>
      <c r="R55" s="301"/>
      <c r="S55" s="302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85"/>
      <c r="R56" s="285"/>
      <c r="S56" s="285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80"/>
      <c r="R57" s="280"/>
      <c r="S57" s="28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80"/>
      <c r="R58" s="280"/>
      <c r="S58" s="28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85"/>
      <c r="R59" s="285"/>
      <c r="S59" s="285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85"/>
      <c r="R60" s="285"/>
      <c r="S60" s="285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85"/>
      <c r="R61" s="285"/>
      <c r="S61" s="285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307"/>
      <c r="R62" s="308"/>
      <c r="S62" s="30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6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2021-08-02(월) 오전 00:00</v>
      </c>
      <c r="C69" s="323"/>
      <c r="D69" s="282" t="str">
        <f>TEXT($G$1, "[$-ko-KR]yyyy-mm-dd(ddd) ") &amp; "오후 14:00"</f>
        <v>2021-08-02(월) 오후 14:00</v>
      </c>
      <c r="E69" s="283"/>
      <c r="F69" s="284"/>
      <c r="G69" s="282" t="str">
        <f>TEXT($G$1, "[$-ko-KR]yyyy-mm-dd(ddd) ") &amp; "오후 19:00"</f>
        <v>2021-08-02(월) 오후 19:00</v>
      </c>
      <c r="H69" s="283"/>
      <c r="I69" s="284"/>
      <c r="J69" s="282" t="str">
        <f>TEXT($G$1, "[$-ko-KR]yyyy-mm-dd(ddd) ") &amp; "오후 21:00"</f>
        <v>2021-08-02(월) 오후 21:00</v>
      </c>
      <c r="K69" s="283"/>
      <c r="L69" s="284"/>
      <c r="M69" s="282" t="str">
        <f>TEXT($G$1+1, "[$-ko-KR]yyyy-mm-dd(ddd) ") &amp; "오전 00:00"</f>
        <v>2021-08-03(화)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80"/>
      <c r="R71" s="280"/>
      <c r="S71" s="28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80"/>
      <c r="R72" s="280"/>
      <c r="S72" s="28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85"/>
      <c r="R73" s="285"/>
      <c r="S73" s="285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85"/>
      <c r="R74" s="285"/>
      <c r="S74" s="285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85"/>
      <c r="R75" s="285"/>
      <c r="S75" s="285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85"/>
      <c r="R76" s="285"/>
      <c r="S76" s="285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85"/>
      <c r="R77" s="285"/>
      <c r="S77" s="285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85"/>
      <c r="R78" s="285"/>
      <c r="S78" s="285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94"/>
      <c r="R80" s="295"/>
      <c r="S80" s="296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97"/>
      <c r="R81" s="298"/>
      <c r="S81" s="299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300"/>
      <c r="R82" s="301"/>
      <c r="S82" s="302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85"/>
      <c r="R83" s="285"/>
      <c r="S83" s="285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80"/>
      <c r="R84" s="280"/>
      <c r="S84" s="28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80"/>
      <c r="R85" s="280"/>
      <c r="S85" s="28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85"/>
      <c r="R86" s="285"/>
      <c r="S86" s="285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5"/>
      <c r="R87" s="285"/>
      <c r="S87" s="285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85"/>
      <c r="R88" s="285"/>
      <c r="S88" s="285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307"/>
      <c r="R89" s="308"/>
      <c r="S89" s="30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6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2021-08-02(월) 오전 00:00</v>
      </c>
      <c r="C96" s="323"/>
      <c r="D96" s="282" t="str">
        <f>TEXT($G$1, "[$-ko-KR]yyyy-mm-dd(ddd) ") &amp; "오후 14:00"</f>
        <v>2021-08-02(월) 오후 14:00</v>
      </c>
      <c r="E96" s="283"/>
      <c r="F96" s="284"/>
      <c r="G96" s="282" t="str">
        <f>TEXT($G$1, "[$-ko-KR]yyyy-mm-dd(ddd) ") &amp; "오후 19:00"</f>
        <v>2021-08-02(월) 오후 19:00</v>
      </c>
      <c r="H96" s="283"/>
      <c r="I96" s="284"/>
      <c r="J96" s="282" t="str">
        <f>TEXT($G$1, "[$-ko-KR]yyyy-mm-dd(ddd) ") &amp; "오후 21:00"</f>
        <v>2021-08-02(월) 오후 21:00</v>
      </c>
      <c r="K96" s="283"/>
      <c r="L96" s="284"/>
      <c r="M96" s="282" t="str">
        <f>TEXT($G$1+1, "[$-ko-KR]yyyy-mm-dd(ddd) ") &amp; "오전 00:00"</f>
        <v>2021-08-03(화)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80"/>
      <c r="R98" s="280"/>
      <c r="S98" s="28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80"/>
      <c r="R99" s="280"/>
      <c r="S99" s="28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85"/>
      <c r="R100" s="285"/>
      <c r="S100" s="285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85"/>
      <c r="R101" s="285"/>
      <c r="S101" s="285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85"/>
      <c r="R102" s="285"/>
      <c r="S102" s="285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85"/>
      <c r="R103" s="285"/>
      <c r="S103" s="285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85"/>
      <c r="R104" s="285"/>
      <c r="S104" s="285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85"/>
      <c r="R105" s="285"/>
      <c r="S105" s="285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94"/>
      <c r="R107" s="295"/>
      <c r="S107" s="296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97"/>
      <c r="R108" s="298"/>
      <c r="S108" s="299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300"/>
      <c r="R109" s="301"/>
      <c r="S109" s="302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85"/>
      <c r="R110" s="285"/>
      <c r="S110" s="285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80"/>
      <c r="R111" s="280"/>
      <c r="S111" s="28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80"/>
      <c r="R112" s="280"/>
      <c r="S112" s="28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85"/>
      <c r="R113" s="285"/>
      <c r="S113" s="285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85"/>
      <c r="R114" s="285"/>
      <c r="S114" s="285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85"/>
      <c r="R115" s="285"/>
      <c r="S115" s="285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307"/>
      <c r="R116" s="308"/>
      <c r="S116" s="30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6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2021-08-02(월) 오전 00:00</v>
      </c>
      <c r="C123" s="323"/>
      <c r="D123" s="282" t="str">
        <f>TEXT($G$1, "[$-ko-KR]yyyy-mm-dd(ddd) ") &amp; "오후 14:00"</f>
        <v>2021-08-02(월) 오후 14:00</v>
      </c>
      <c r="E123" s="283"/>
      <c r="F123" s="284"/>
      <c r="G123" s="282" t="str">
        <f>TEXT($G$1, "[$-ko-KR]yyyy-mm-dd(ddd) ") &amp; "오후 19:00"</f>
        <v>2021-08-02(월) 오후 19:00</v>
      </c>
      <c r="H123" s="283"/>
      <c r="I123" s="284"/>
      <c r="J123" s="282" t="str">
        <f>TEXT($G$1, "[$-ko-KR]yyyy-mm-dd(ddd) ") &amp; "오후 21:00"</f>
        <v>2021-08-02(월) 오후 21:00</v>
      </c>
      <c r="K123" s="283"/>
      <c r="L123" s="284"/>
      <c r="M123" s="282" t="str">
        <f>TEXT($G$1+1, "[$-ko-KR]yyyy-mm-dd(ddd) ") &amp; "오전 00:00"</f>
        <v>2021-08-03(화)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80"/>
      <c r="R125" s="280"/>
      <c r="S125" s="28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80"/>
      <c r="R126" s="280"/>
      <c r="S126" s="28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85"/>
      <c r="R127" s="285"/>
      <c r="S127" s="285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85"/>
      <c r="R128" s="285"/>
      <c r="S128" s="285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85"/>
      <c r="R129" s="285"/>
      <c r="S129" s="285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85"/>
      <c r="R130" s="285"/>
      <c r="S130" s="285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85"/>
      <c r="R131" s="285"/>
      <c r="S131" s="285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85"/>
      <c r="R132" s="285"/>
      <c r="S132" s="285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94"/>
      <c r="R134" s="295"/>
      <c r="S134" s="296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97"/>
      <c r="R135" s="298"/>
      <c r="S135" s="299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300"/>
      <c r="R136" s="301"/>
      <c r="S136" s="302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85"/>
      <c r="R137" s="285"/>
      <c r="S137" s="285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80"/>
      <c r="R138" s="280"/>
      <c r="S138" s="28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80"/>
      <c r="R139" s="280"/>
      <c r="S139" s="28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85"/>
      <c r="R140" s="285"/>
      <c r="S140" s="285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85"/>
      <c r="R141" s="285"/>
      <c r="S141" s="285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85"/>
      <c r="R142" s="285"/>
      <c r="S142" s="285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307"/>
      <c r="R143" s="308"/>
      <c r="S143" s="30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6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2021-08-02(월) 오전 00:00</v>
      </c>
      <c r="C150" s="323"/>
      <c r="D150" s="282" t="str">
        <f>TEXT($G$1, "[$-ko-KR]yyyy-mm-dd(ddd) ") &amp; "오후 14:00"</f>
        <v>2021-08-02(월) 오후 14:00</v>
      </c>
      <c r="E150" s="283"/>
      <c r="F150" s="284"/>
      <c r="G150" s="282" t="str">
        <f>TEXT($G$1, "[$-ko-KR]yyyy-mm-dd(ddd) ") &amp; "오후 19:00"</f>
        <v>2021-08-02(월) 오후 19:00</v>
      </c>
      <c r="H150" s="283"/>
      <c r="I150" s="284"/>
      <c r="J150" s="282" t="str">
        <f>TEXT($G$1, "[$-ko-KR]yyyy-mm-dd(ddd) ") &amp; "오후 21:00"</f>
        <v>2021-08-02(월) 오후 21:00</v>
      </c>
      <c r="K150" s="283"/>
      <c r="L150" s="284"/>
      <c r="M150" s="282" t="str">
        <f>TEXT($G$1+1, "[$-ko-KR]yyyy-mm-dd(ddd) ") &amp; "오전 00:00"</f>
        <v>2021-08-03(화)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80"/>
      <c r="R152" s="280"/>
      <c r="S152" s="28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0"/>
      <c r="R153" s="280"/>
      <c r="S153" s="28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85"/>
      <c r="R154" s="285"/>
      <c r="S154" s="285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85"/>
      <c r="R155" s="285"/>
      <c r="S155" s="285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85"/>
      <c r="R156" s="285"/>
      <c r="S156" s="285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85"/>
      <c r="R157" s="285"/>
      <c r="S157" s="285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85"/>
      <c r="R158" s="285"/>
      <c r="S158" s="285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85"/>
      <c r="R159" s="285"/>
      <c r="S159" s="285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94"/>
      <c r="R161" s="295"/>
      <c r="S161" s="296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97"/>
      <c r="R162" s="298"/>
      <c r="S162" s="299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300"/>
      <c r="R163" s="301"/>
      <c r="S163" s="302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85"/>
      <c r="R164" s="285"/>
      <c r="S164" s="285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80"/>
      <c r="R165" s="280"/>
      <c r="S165" s="28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80"/>
      <c r="R166" s="280"/>
      <c r="S166" s="28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85"/>
      <c r="R167" s="285"/>
      <c r="S167" s="285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85"/>
      <c r="R168" s="285"/>
      <c r="S168" s="285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85"/>
      <c r="R169" s="285"/>
      <c r="S169" s="285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307"/>
      <c r="R170" s="308"/>
      <c r="S170" s="30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6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2021-08-02(월) 오전 00:00</v>
      </c>
      <c r="C177" s="323"/>
      <c r="D177" s="282" t="str">
        <f>TEXT($G$1, "[$-ko-KR]yyyy-mm-dd(ddd) ") &amp; "오후 14:00"</f>
        <v>2021-08-02(월) 오후 14:00</v>
      </c>
      <c r="E177" s="283"/>
      <c r="F177" s="284"/>
      <c r="G177" s="282" t="str">
        <f>TEXT($G$1, "[$-ko-KR]yyyy-mm-dd(ddd) ") &amp; "오후 19:00"</f>
        <v>2021-08-02(월) 오후 19:00</v>
      </c>
      <c r="H177" s="283"/>
      <c r="I177" s="284"/>
      <c r="J177" s="282" t="str">
        <f>TEXT($G$1, "[$-ko-KR]yyyy-mm-dd(ddd) ") &amp; "오후 21:00"</f>
        <v>2021-08-02(월) 오후 21:00</v>
      </c>
      <c r="K177" s="283"/>
      <c r="L177" s="284"/>
      <c r="M177" s="282" t="str">
        <f>TEXT($G$1+1, "[$-ko-KR]yyyy-mm-dd(ddd) ") &amp; "오전 00:00"</f>
        <v>2021-08-03(화)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80"/>
      <c r="R179" s="280"/>
      <c r="S179" s="28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80"/>
      <c r="R180" s="280"/>
      <c r="S180" s="28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85"/>
      <c r="R181" s="285"/>
      <c r="S181" s="285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85"/>
      <c r="R182" s="285"/>
      <c r="S182" s="285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85"/>
      <c r="R183" s="285"/>
      <c r="S183" s="285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85"/>
      <c r="R184" s="285"/>
      <c r="S184" s="285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85"/>
      <c r="R185" s="285"/>
      <c r="S185" s="285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85"/>
      <c r="R186" s="285"/>
      <c r="S186" s="285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94"/>
      <c r="R188" s="295"/>
      <c r="S188" s="296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97"/>
      <c r="R189" s="298"/>
      <c r="S189" s="299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300"/>
      <c r="R190" s="301"/>
      <c r="S190" s="302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85"/>
      <c r="R191" s="285"/>
      <c r="S191" s="285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80"/>
      <c r="R192" s="280"/>
      <c r="S192" s="28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80"/>
      <c r="R193" s="280"/>
      <c r="S193" s="28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85"/>
      <c r="R194" s="285"/>
      <c r="S194" s="285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85"/>
      <c r="R195" s="285"/>
      <c r="S195" s="285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85"/>
      <c r="R196" s="285"/>
      <c r="S196" s="285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307"/>
      <c r="R197" s="308"/>
      <c r="S197" s="30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3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12" priority="157">
      <formula>AND($N17 &gt; 0, ISNUMBER($N17))</formula>
    </cfRule>
    <cfRule type="expression" dxfId="4311" priority="158">
      <formula>AND($N17 = 0 * ISNUMBER($N17))</formula>
    </cfRule>
    <cfRule type="expression" dxfId="4310" priority="159">
      <formula>AND($N17 &lt; 0, ISNUMBER($N17))</formula>
    </cfRule>
  </conditionalFormatting>
  <conditionalFormatting sqref="A17:F36">
    <cfRule type="expression" dxfId="4309" priority="166">
      <formula>AND($E17 &gt; 0, ISNUMBER($E17))</formula>
    </cfRule>
    <cfRule type="expression" dxfId="4308" priority="167">
      <formula>AND($E17 = 0 * ISNUMBER($E17))</formula>
    </cfRule>
    <cfRule type="expression" dxfId="4307" priority="168">
      <formula>AND($E17 &lt; 0, ISNUMBER($E17))</formula>
    </cfRule>
  </conditionalFormatting>
  <conditionalFormatting sqref="A17:C36 G17:I36">
    <cfRule type="expression" dxfId="4306" priority="163">
      <formula>AND($H17 &gt; 0, ISNUMBER($H17))</formula>
    </cfRule>
    <cfRule type="expression" dxfId="4305" priority="164">
      <formula>AND($H17 = 0 * ISNUMBER($H17))</formula>
    </cfRule>
    <cfRule type="expression" dxfId="4304" priority="165">
      <formula>AND($H17 &lt; 0, ISNUMBER($H17))</formula>
    </cfRule>
  </conditionalFormatting>
  <conditionalFormatting sqref="A17:C36 J17:L36">
    <cfRule type="expression" dxfId="4303" priority="160">
      <formula>AND($K17 &gt; 0, ISNUMBER($K17))</formula>
    </cfRule>
    <cfRule type="expression" dxfId="4302" priority="161">
      <formula>AND($K17 = 0 * ISNUMBER($K17))</formula>
    </cfRule>
    <cfRule type="expression" dxfId="4301" priority="162">
      <formula>AND($K17 &lt; 0, ISNUMBER($K17))</formula>
    </cfRule>
  </conditionalFormatting>
  <conditionalFormatting sqref="D15:F16 E37:F37">
    <cfRule type="expression" dxfId="4300" priority="154">
      <formula>$E$37 &gt; 0</formula>
    </cfRule>
    <cfRule type="expression" dxfId="4299" priority="155">
      <formula>$E$37 = 0</formula>
    </cfRule>
    <cfRule type="expression" dxfId="4298" priority="156">
      <formula>$E$37 &lt; 0</formula>
    </cfRule>
  </conditionalFormatting>
  <conditionalFormatting sqref="G15:I16 H37:I37">
    <cfRule type="expression" dxfId="4297" priority="151">
      <formula>$H$37 &gt; 0</formula>
    </cfRule>
    <cfRule type="expression" dxfId="4296" priority="152">
      <formula>$H$37 = 0</formula>
    </cfRule>
    <cfRule type="expression" dxfId="4295" priority="153">
      <formula>$H$37 &lt; 0</formula>
    </cfRule>
  </conditionalFormatting>
  <conditionalFormatting sqref="J15:L16 K37:L37">
    <cfRule type="expression" dxfId="4294" priority="148">
      <formula>$K$37 &gt; 0</formula>
    </cfRule>
    <cfRule type="expression" dxfId="4293" priority="149">
      <formula>$K$37 = 0</formula>
    </cfRule>
    <cfRule type="expression" dxfId="4292" priority="150">
      <formula>$K$37 &lt; 0</formula>
    </cfRule>
  </conditionalFormatting>
  <conditionalFormatting sqref="M15:O16 N37:O37">
    <cfRule type="expression" dxfId="4291" priority="145">
      <formula>$N$37 &gt; 0</formula>
    </cfRule>
    <cfRule type="expression" dxfId="4290" priority="146">
      <formula>$N$37 = 0</formula>
    </cfRule>
    <cfRule type="expression" dxfId="4289" priority="147">
      <formula>$N$37 &lt; 0</formula>
    </cfRule>
  </conditionalFormatting>
  <conditionalFormatting sqref="A44:C63 M44:O63">
    <cfRule type="expression" dxfId="4288" priority="133">
      <formula>AND($N44 &gt; 0, ISNUMBER($N44))</formula>
    </cfRule>
    <cfRule type="expression" dxfId="4287" priority="134">
      <formula>AND($N44 = 0 * ISNUMBER($N44))</formula>
    </cfRule>
    <cfRule type="expression" dxfId="4286" priority="135">
      <formula>AND($N44 &lt; 0, ISNUMBER($N44))</formula>
    </cfRule>
  </conditionalFormatting>
  <conditionalFormatting sqref="A44:F63">
    <cfRule type="expression" dxfId="4285" priority="142">
      <formula>AND($E44 &gt; 0, ISNUMBER($E44))</formula>
    </cfRule>
    <cfRule type="expression" dxfId="4284" priority="143">
      <formula>AND($E44 = 0 * ISNUMBER($E44))</formula>
    </cfRule>
    <cfRule type="expression" dxfId="4283" priority="144">
      <formula>AND($E44 &lt; 0, ISNUMBER($E44))</formula>
    </cfRule>
  </conditionalFormatting>
  <conditionalFormatting sqref="A44:C63 G44:I63">
    <cfRule type="expression" dxfId="4282" priority="139">
      <formula>AND($H44 &gt; 0, ISNUMBER($H44))</formula>
    </cfRule>
    <cfRule type="expression" dxfId="4281" priority="140">
      <formula>AND($H44 = 0 * ISNUMBER($H44))</formula>
    </cfRule>
    <cfRule type="expression" dxfId="4280" priority="141">
      <formula>AND($H44 &lt; 0, ISNUMBER($H44))</formula>
    </cfRule>
  </conditionalFormatting>
  <conditionalFormatting sqref="A44:C63 J44:L63">
    <cfRule type="expression" dxfId="4279" priority="136">
      <formula>AND($K44 &gt; 0, ISNUMBER($K44))</formula>
    </cfRule>
    <cfRule type="expression" dxfId="4278" priority="137">
      <formula>AND($K44 = 0 * ISNUMBER($K44))</formula>
    </cfRule>
    <cfRule type="expression" dxfId="4277" priority="138">
      <formula>AND($K44 &lt; 0, ISNUMBER($K44))</formula>
    </cfRule>
  </conditionalFormatting>
  <conditionalFormatting sqref="D42:F43 E64:F64">
    <cfRule type="expression" dxfId="4276" priority="130">
      <formula>$E$64 &gt; 0</formula>
    </cfRule>
    <cfRule type="expression" dxfId="4275" priority="131">
      <formula>$E$64 = 0</formula>
    </cfRule>
    <cfRule type="expression" dxfId="4274" priority="132">
      <formula>$E$64 &lt; 0</formula>
    </cfRule>
  </conditionalFormatting>
  <conditionalFormatting sqref="G42:I43 H64:I64">
    <cfRule type="expression" dxfId="4273" priority="127">
      <formula>$H$64 &gt; 0</formula>
    </cfRule>
    <cfRule type="expression" dxfId="4272" priority="128">
      <formula>$H$64 = 0</formula>
    </cfRule>
    <cfRule type="expression" dxfId="4271" priority="129">
      <formula>$H$64 &lt; 0</formula>
    </cfRule>
  </conditionalFormatting>
  <conditionalFormatting sqref="J42:L43 K64:L64">
    <cfRule type="expression" dxfId="4270" priority="124">
      <formula>$K$64 &gt; 0</formula>
    </cfRule>
    <cfRule type="expression" dxfId="4269" priority="125">
      <formula>$K$64 = 0</formula>
    </cfRule>
    <cfRule type="expression" dxfId="4268" priority="126">
      <formula>$K$64 &lt; 0</formula>
    </cfRule>
  </conditionalFormatting>
  <conditionalFormatting sqref="M42:O43 N64:O64">
    <cfRule type="expression" dxfId="4267" priority="121">
      <formula>$N$64 &gt; 0</formula>
    </cfRule>
    <cfRule type="expression" dxfId="4266" priority="122">
      <formula>$N$64 = 0</formula>
    </cfRule>
    <cfRule type="expression" dxfId="4265" priority="123">
      <formula>$N$64 &lt; 0</formula>
    </cfRule>
  </conditionalFormatting>
  <conditionalFormatting sqref="A71:C90 M71:O90">
    <cfRule type="expression" dxfId="4264" priority="109">
      <formula>AND($N71 &gt; 0, ISNUMBER($N71))</formula>
    </cfRule>
    <cfRule type="expression" dxfId="4263" priority="110">
      <formula>AND($N71 = 0 * ISNUMBER($N71))</formula>
    </cfRule>
    <cfRule type="expression" dxfId="4262" priority="111">
      <formula>AND($N71 &lt; 0, ISNUMBER($N71))</formula>
    </cfRule>
  </conditionalFormatting>
  <conditionalFormatting sqref="A71:F90">
    <cfRule type="expression" dxfId="4261" priority="118">
      <formula>AND($E71 &gt; 0, ISNUMBER($E71))</formula>
    </cfRule>
    <cfRule type="expression" dxfId="4260" priority="119">
      <formula>AND($E71 = 0 * ISNUMBER($E71))</formula>
    </cfRule>
    <cfRule type="expression" dxfId="4259" priority="120">
      <formula>AND($E71 &lt; 0, ISNUMBER($E71))</formula>
    </cfRule>
  </conditionalFormatting>
  <conditionalFormatting sqref="A71:C90 G71:I90">
    <cfRule type="expression" dxfId="4258" priority="115">
      <formula>AND($H71 &gt; 0, ISNUMBER($H71))</formula>
    </cfRule>
    <cfRule type="expression" dxfId="4257" priority="116">
      <formula>AND($H71 = 0 * ISNUMBER($H71))</formula>
    </cfRule>
    <cfRule type="expression" dxfId="4256" priority="117">
      <formula>AND($H71 &lt; 0, ISNUMBER($H71))</formula>
    </cfRule>
  </conditionalFormatting>
  <conditionalFormatting sqref="A71:C90 J71:L90">
    <cfRule type="expression" dxfId="4255" priority="112">
      <formula>AND($K71 &gt; 0, ISNUMBER($K71))</formula>
    </cfRule>
    <cfRule type="expression" dxfId="4254" priority="113">
      <formula>AND($K71 = 0 * ISNUMBER($K71))</formula>
    </cfRule>
    <cfRule type="expression" dxfId="4253" priority="114">
      <formula>AND($K71 &lt; 0, ISNUMBER($K71))</formula>
    </cfRule>
  </conditionalFormatting>
  <conditionalFormatting sqref="D69:F70 E91:F91">
    <cfRule type="expression" dxfId="4252" priority="106">
      <formula>$E$91 &gt; 0</formula>
    </cfRule>
    <cfRule type="expression" dxfId="4251" priority="107">
      <formula>$E$91 = 0</formula>
    </cfRule>
    <cfRule type="expression" dxfId="4250" priority="108">
      <formula>$E$91 &lt; 0</formula>
    </cfRule>
  </conditionalFormatting>
  <conditionalFormatting sqref="G69:I70 H91:I91">
    <cfRule type="expression" dxfId="4249" priority="103">
      <formula>$H$91 &gt; 0</formula>
    </cfRule>
    <cfRule type="expression" dxfId="4248" priority="104">
      <formula>$H$91 = 0</formula>
    </cfRule>
    <cfRule type="expression" dxfId="4247" priority="105">
      <formula>$H$91 &lt; 0</formula>
    </cfRule>
  </conditionalFormatting>
  <conditionalFormatting sqref="J69:L70 K91:L91">
    <cfRule type="expression" dxfId="4246" priority="100">
      <formula>$K$91 &gt; 0</formula>
    </cfRule>
    <cfRule type="expression" dxfId="4245" priority="101">
      <formula>$K$91 = 0</formula>
    </cfRule>
    <cfRule type="expression" dxfId="4244" priority="102">
      <formula>$K$91 &lt; 0</formula>
    </cfRule>
  </conditionalFormatting>
  <conditionalFormatting sqref="M69:O70 N91:O91">
    <cfRule type="expression" dxfId="4243" priority="97">
      <formula>$N$91 &gt; 0</formula>
    </cfRule>
    <cfRule type="expression" dxfId="4242" priority="98">
      <formula>$N$91 = 0</formula>
    </cfRule>
    <cfRule type="expression" dxfId="4241" priority="99">
      <formula>$N$91 &lt; 0</formula>
    </cfRule>
  </conditionalFormatting>
  <conditionalFormatting sqref="A98:C117 M98:O117">
    <cfRule type="expression" dxfId="4240" priority="85">
      <formula>AND($N98 &gt; 0, ISNUMBER($N98))</formula>
    </cfRule>
    <cfRule type="expression" dxfId="4239" priority="86">
      <formula>AND($N98 = 0 * ISNUMBER($N98))</formula>
    </cfRule>
    <cfRule type="expression" dxfId="4238" priority="87">
      <formula>AND($N98 &lt; 0, ISNUMBER($N98))</formula>
    </cfRule>
  </conditionalFormatting>
  <conditionalFormatting sqref="A98:F117">
    <cfRule type="expression" dxfId="4237" priority="94">
      <formula>AND($E98 &gt; 0, ISNUMBER($E98))</formula>
    </cfRule>
    <cfRule type="expression" dxfId="4236" priority="95">
      <formula>AND($E98 = 0 * ISNUMBER($E98))</formula>
    </cfRule>
    <cfRule type="expression" dxfId="4235" priority="96">
      <formula>AND($E98 &lt; 0, ISNUMBER($E98))</formula>
    </cfRule>
  </conditionalFormatting>
  <conditionalFormatting sqref="A98:C117 G98:I117">
    <cfRule type="expression" dxfId="4234" priority="91">
      <formula>AND($H98 &gt; 0, ISNUMBER($H98))</formula>
    </cfRule>
    <cfRule type="expression" dxfId="4233" priority="92">
      <formula>AND($H98 = 0 * ISNUMBER($H98))</formula>
    </cfRule>
    <cfRule type="expression" dxfId="4232" priority="93">
      <formula>AND($H98 &lt; 0, ISNUMBER($H98))</formula>
    </cfRule>
  </conditionalFormatting>
  <conditionalFormatting sqref="A98:C117 J98:L117">
    <cfRule type="expression" dxfId="4231" priority="88">
      <formula>AND($K98 &gt; 0, ISNUMBER($K98))</formula>
    </cfRule>
    <cfRule type="expression" dxfId="4230" priority="89">
      <formula>AND($K98 = 0 * ISNUMBER($K98))</formula>
    </cfRule>
    <cfRule type="expression" dxfId="4229" priority="90">
      <formula>AND($K98 &lt; 0, ISNUMBER($K98))</formula>
    </cfRule>
  </conditionalFormatting>
  <conditionalFormatting sqref="D96:F97 E118:F118">
    <cfRule type="expression" dxfId="4228" priority="82">
      <formula>$E$118 &gt; 0</formula>
    </cfRule>
    <cfRule type="expression" dxfId="4227" priority="83">
      <formula>$E$118 = 0</formula>
    </cfRule>
    <cfRule type="expression" dxfId="4226" priority="84">
      <formula>$E$118 &lt; 0</formula>
    </cfRule>
  </conditionalFormatting>
  <conditionalFormatting sqref="G96:I97 H118:I118">
    <cfRule type="expression" dxfId="4225" priority="79">
      <formula>$H$118 &gt; 0</formula>
    </cfRule>
    <cfRule type="expression" dxfId="4224" priority="80">
      <formula>$H$118 = 0</formula>
    </cfRule>
    <cfRule type="expression" dxfId="4223" priority="81">
      <formula>$H$118 &lt; 0</formula>
    </cfRule>
  </conditionalFormatting>
  <conditionalFormatting sqref="J96:L97 K118:L118">
    <cfRule type="expression" dxfId="4222" priority="76">
      <formula>$K$118 &gt; 0</formula>
    </cfRule>
    <cfRule type="expression" dxfId="4221" priority="77">
      <formula>$K$118 = 0</formula>
    </cfRule>
    <cfRule type="expression" dxfId="4220" priority="78">
      <formula>$K$118 &lt; 0</formula>
    </cfRule>
  </conditionalFormatting>
  <conditionalFormatting sqref="M96:O97 N118:O118">
    <cfRule type="expression" dxfId="4219" priority="73">
      <formula>$N$118 &gt; 0</formula>
    </cfRule>
    <cfRule type="expression" dxfId="4218" priority="74">
      <formula>$N$118 = 0</formula>
    </cfRule>
    <cfRule type="expression" dxfId="4217" priority="75">
      <formula>$N$118 &lt; 0</formula>
    </cfRule>
  </conditionalFormatting>
  <conditionalFormatting sqref="A125:C144 M125:O144">
    <cfRule type="expression" dxfId="4216" priority="61">
      <formula>AND($N125 &gt; 0, ISNUMBER($N125))</formula>
    </cfRule>
    <cfRule type="expression" dxfId="4215" priority="62">
      <formula>AND($N125 = 0 * ISNUMBER($N125))</formula>
    </cfRule>
    <cfRule type="expression" dxfId="4214" priority="63">
      <formula>AND($N125 &lt; 0, ISNUMBER($N125))</formula>
    </cfRule>
  </conditionalFormatting>
  <conditionalFormatting sqref="A125:F144">
    <cfRule type="expression" dxfId="4213" priority="70">
      <formula>AND($E125 &gt; 0, ISNUMBER($E125))</formula>
    </cfRule>
    <cfRule type="expression" dxfId="4212" priority="71">
      <formula>AND($E125 = 0 * ISNUMBER($E125))</formula>
    </cfRule>
    <cfRule type="expression" dxfId="4211" priority="72">
      <formula>AND($E125 &lt; 0, ISNUMBER($E125))</formula>
    </cfRule>
  </conditionalFormatting>
  <conditionalFormatting sqref="A125:C144 G125:I144">
    <cfRule type="expression" dxfId="4210" priority="67">
      <formula>AND($H125 &gt; 0, ISNUMBER($H125))</formula>
    </cfRule>
    <cfRule type="expression" dxfId="4209" priority="68">
      <formula>AND($H125 = 0 * ISNUMBER($H125))</formula>
    </cfRule>
    <cfRule type="expression" dxfId="4208" priority="69">
      <formula>AND($H125 &lt; 0, ISNUMBER($H125))</formula>
    </cfRule>
  </conditionalFormatting>
  <conditionalFormatting sqref="A125:C144 J125:L144">
    <cfRule type="expression" dxfId="4207" priority="64">
      <formula>AND($K125 &gt; 0, ISNUMBER($K125))</formula>
    </cfRule>
    <cfRule type="expression" dxfId="4206" priority="65">
      <formula>AND($K125 = 0 * ISNUMBER($K125))</formula>
    </cfRule>
    <cfRule type="expression" dxfId="4205" priority="66">
      <formula>AND($K125 &lt; 0, ISNUMBER($K125))</formula>
    </cfRule>
  </conditionalFormatting>
  <conditionalFormatting sqref="D123:F124 E145:F145">
    <cfRule type="expression" dxfId="4204" priority="58">
      <formula>$E$145 &gt; 0</formula>
    </cfRule>
    <cfRule type="expression" dxfId="4203" priority="59">
      <formula>$E$145 = 0</formula>
    </cfRule>
    <cfRule type="expression" dxfId="4202" priority="60">
      <formula>$E$145 &lt; 0</formula>
    </cfRule>
  </conditionalFormatting>
  <conditionalFormatting sqref="G123:I124 H145:I145">
    <cfRule type="expression" dxfId="4201" priority="55">
      <formula>$H$145 &gt; 0</formula>
    </cfRule>
    <cfRule type="expression" dxfId="4200" priority="56">
      <formula>$H$145 = 0</formula>
    </cfRule>
    <cfRule type="expression" dxfId="4199" priority="57">
      <formula>$H$145 &lt; 0</formula>
    </cfRule>
  </conditionalFormatting>
  <conditionalFormatting sqref="J123:L124 K145:L145">
    <cfRule type="expression" dxfId="4198" priority="52">
      <formula>$K$145 &gt; 0</formula>
    </cfRule>
    <cfRule type="expression" dxfId="4197" priority="53">
      <formula>$K$145 = 0</formula>
    </cfRule>
    <cfRule type="expression" dxfId="4196" priority="54">
      <formula>$K$145 &lt; 0</formula>
    </cfRule>
  </conditionalFormatting>
  <conditionalFormatting sqref="M123:O124 N145:O145">
    <cfRule type="expression" dxfId="4195" priority="49">
      <formula>$N$145 &gt; 0</formula>
    </cfRule>
    <cfRule type="expression" dxfId="4194" priority="50">
      <formula>$N$145 = 0</formula>
    </cfRule>
    <cfRule type="expression" dxfId="4193" priority="51">
      <formula>$N$145 &lt; 0</formula>
    </cfRule>
  </conditionalFormatting>
  <conditionalFormatting sqref="A152:C171 M152:O171">
    <cfRule type="expression" dxfId="4192" priority="37">
      <formula>AND($N152 &gt; 0, ISNUMBER($N152))</formula>
    </cfRule>
    <cfRule type="expression" dxfId="4191" priority="38">
      <formula>AND($N152 = 0 * ISNUMBER($N152))</formula>
    </cfRule>
    <cfRule type="expression" dxfId="4190" priority="39">
      <formula>AND($N152 &lt; 0, ISNUMBER($N152))</formula>
    </cfRule>
  </conditionalFormatting>
  <conditionalFormatting sqref="A152:F171">
    <cfRule type="expression" dxfId="4189" priority="46">
      <formula>AND($E152 &gt; 0, ISNUMBER($E152))</formula>
    </cfRule>
    <cfRule type="expression" dxfId="4188" priority="47">
      <formula>AND($E152 = 0 * ISNUMBER($E152))</formula>
    </cfRule>
    <cfRule type="expression" dxfId="4187" priority="48">
      <formula>AND($E152 &lt; 0, ISNUMBER($E152))</formula>
    </cfRule>
  </conditionalFormatting>
  <conditionalFormatting sqref="A152:C171 G152:I171">
    <cfRule type="expression" dxfId="4186" priority="43">
      <formula>AND($H152 &gt; 0, ISNUMBER($H152))</formula>
    </cfRule>
    <cfRule type="expression" dxfId="4185" priority="44">
      <formula>AND($H152 = 0 * ISNUMBER($H152))</formula>
    </cfRule>
    <cfRule type="expression" dxfId="4184" priority="45">
      <formula>AND($H152 &lt; 0, ISNUMBER($H152))</formula>
    </cfRule>
  </conditionalFormatting>
  <conditionalFormatting sqref="A152:C171 J152:L171">
    <cfRule type="expression" dxfId="4183" priority="40">
      <formula>AND($K152 &gt; 0, ISNUMBER($K152))</formula>
    </cfRule>
    <cfRule type="expression" dxfId="4182" priority="41">
      <formula>AND($K152 = 0 * ISNUMBER($K152))</formula>
    </cfRule>
    <cfRule type="expression" dxfId="4181" priority="42">
      <formula>AND($K152 &lt; 0, ISNUMBER($K152))</formula>
    </cfRule>
  </conditionalFormatting>
  <conditionalFormatting sqref="D150:F151 E172:F172">
    <cfRule type="expression" dxfId="4180" priority="34">
      <formula>$E$172 &gt; 0</formula>
    </cfRule>
    <cfRule type="expression" dxfId="4179" priority="35">
      <formula>$E$172 = 0</formula>
    </cfRule>
    <cfRule type="expression" dxfId="4178" priority="36">
      <formula>$E$172 &lt; 0</formula>
    </cfRule>
  </conditionalFormatting>
  <conditionalFormatting sqref="G150:I151 H172:I172">
    <cfRule type="expression" dxfId="4177" priority="31">
      <formula>$H$172 &gt; 0</formula>
    </cfRule>
    <cfRule type="expression" dxfId="4176" priority="32">
      <formula>$H$172 = 0</formula>
    </cfRule>
    <cfRule type="expression" dxfId="4175" priority="33">
      <formula>$H$172 &lt; 0</formula>
    </cfRule>
  </conditionalFormatting>
  <conditionalFormatting sqref="J150:L151 K172:L172">
    <cfRule type="expression" dxfId="4174" priority="28">
      <formula>$K$172 &gt; 0</formula>
    </cfRule>
    <cfRule type="expression" dxfId="4173" priority="29">
      <formula>$K$172 = 0</formula>
    </cfRule>
    <cfRule type="expression" dxfId="4172" priority="30">
      <formula>$K$172 &lt; 0</formula>
    </cfRule>
  </conditionalFormatting>
  <conditionalFormatting sqref="M150:O151 N172:O172">
    <cfRule type="expression" dxfId="4171" priority="25">
      <formula>$N$172 &gt; 0</formula>
    </cfRule>
    <cfRule type="expression" dxfId="4170" priority="26">
      <formula>$N$172 = 0</formula>
    </cfRule>
    <cfRule type="expression" dxfId="4169" priority="27">
      <formula>$N$172 &lt; 0</formula>
    </cfRule>
  </conditionalFormatting>
  <conditionalFormatting sqref="A179:C198 M179:O198">
    <cfRule type="expression" dxfId="4168" priority="13">
      <formula>AND($N179 &gt; 0, ISNUMBER($N179))</formula>
    </cfRule>
    <cfRule type="expression" dxfId="4167" priority="14">
      <formula>AND($N179 = 0 * ISNUMBER($N179))</formula>
    </cfRule>
    <cfRule type="expression" dxfId="4166" priority="15">
      <formula>AND($N179 &lt; 0, ISNUMBER($N179))</formula>
    </cfRule>
  </conditionalFormatting>
  <conditionalFormatting sqref="A179:F198">
    <cfRule type="expression" dxfId="4165" priority="22">
      <formula>AND($E179 &gt; 0, ISNUMBER($E179))</formula>
    </cfRule>
    <cfRule type="expression" dxfId="4164" priority="23">
      <formula>AND($E179 = 0 * ISNUMBER($E179))</formula>
    </cfRule>
    <cfRule type="expression" dxfId="4163" priority="24">
      <formula>AND($E179 &lt; 0, ISNUMBER($E179))</formula>
    </cfRule>
  </conditionalFormatting>
  <conditionalFormatting sqref="A179:C198 G179:I198">
    <cfRule type="expression" dxfId="4162" priority="19">
      <formula>AND($H179 &gt; 0, ISNUMBER($H179))</formula>
    </cfRule>
    <cfRule type="expression" dxfId="4161" priority="20">
      <formula>AND($H179 = 0 * ISNUMBER($H179))</formula>
    </cfRule>
    <cfRule type="expression" dxfId="4160" priority="21">
      <formula>AND($H179 &lt; 0, ISNUMBER($H179))</formula>
    </cfRule>
  </conditionalFormatting>
  <conditionalFormatting sqref="A179:C198 J179:L198">
    <cfRule type="expression" dxfId="4159" priority="16">
      <formula>AND($K179 &gt; 0, ISNUMBER($K179))</formula>
    </cfRule>
    <cfRule type="expression" dxfId="4158" priority="17">
      <formula>AND($K179 = 0 * ISNUMBER($K179))</formula>
    </cfRule>
    <cfRule type="expression" dxfId="4157" priority="18">
      <formula>AND($K179 &lt; 0, ISNUMBER($K179))</formula>
    </cfRule>
  </conditionalFormatting>
  <conditionalFormatting sqref="D177:F178 E199:F199">
    <cfRule type="expression" dxfId="4156" priority="10">
      <formula>$E$199 &gt; 0</formula>
    </cfRule>
    <cfRule type="expression" dxfId="4155" priority="11">
      <formula>$E$199 = 0</formula>
    </cfRule>
    <cfRule type="expression" dxfId="4154" priority="12">
      <formula>$E$199 &lt; 0</formula>
    </cfRule>
  </conditionalFormatting>
  <conditionalFormatting sqref="G177:I178 H199:I199">
    <cfRule type="expression" dxfId="4153" priority="7">
      <formula>$H$199 &gt; 0</formula>
    </cfRule>
    <cfRule type="expression" dxfId="4152" priority="8">
      <formula>$H$199 = 0</formula>
    </cfRule>
    <cfRule type="expression" dxfId="4151" priority="9">
      <formula>$H$199 &lt; 0</formula>
    </cfRule>
  </conditionalFormatting>
  <conditionalFormatting sqref="J177:L178 K199:L199">
    <cfRule type="expression" dxfId="4150" priority="4">
      <formula>$K$199 &gt; 0</formula>
    </cfRule>
    <cfRule type="expression" dxfId="4149" priority="5">
      <formula>$K$199 = 0</formula>
    </cfRule>
    <cfRule type="expression" dxfId="4148" priority="6">
      <formula>$K$199 &lt; 0</formula>
    </cfRule>
  </conditionalFormatting>
  <conditionalFormatting sqref="M177:O178 N199:O199">
    <cfRule type="expression" dxfId="4147" priority="1">
      <formula>$N$199 &gt; 0</formula>
    </cfRule>
    <cfRule type="expression" dxfId="4146" priority="2">
      <formula>$N$199 = 0</formula>
    </cfRule>
    <cfRule type="expression" dxfId="41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44411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65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2021-08-03(화) 오전 00:00</v>
      </c>
      <c r="C15" s="326"/>
      <c r="D15" s="282" t="str">
        <f>TEXT($G$1, "[$-ko-KR]yyyy-mm-dd(ddd) ") &amp; "오후 14:00"</f>
        <v>2021-08-03(화) 오후 14:00</v>
      </c>
      <c r="E15" s="283"/>
      <c r="F15" s="284"/>
      <c r="G15" s="282" t="str">
        <f>TEXT($G$1, "[$-ko-KR]yyyy-mm-dd(ddd) ") &amp; "오후 19:00"</f>
        <v>2021-08-03(화) 오후 19:00</v>
      </c>
      <c r="H15" s="283"/>
      <c r="I15" s="284"/>
      <c r="J15" s="282" t="str">
        <f>TEXT($G$1, "[$-ko-KR]yyyy-mm-dd(ddd) ") &amp; "오후 21:00"</f>
        <v>2021-08-03(화) 오후 21:00</v>
      </c>
      <c r="K15" s="283"/>
      <c r="L15" s="284"/>
      <c r="M15" s="282" t="str">
        <f>TEXT($G$1+1, "[$-ko-KR]yyyy-mm-dd(ddd) ") &amp; "오전 00:00"</f>
        <v>2021-08-04(수)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65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2021-08-03(화) 오전 00:00</v>
      </c>
      <c r="C42" s="323"/>
      <c r="D42" s="282" t="str">
        <f>TEXT($G$1, "[$-ko-KR]yyyy-mm-dd(ddd) ") &amp; "오후 14:00"</f>
        <v>2021-08-03(화) 오후 14:00</v>
      </c>
      <c r="E42" s="283"/>
      <c r="F42" s="284"/>
      <c r="G42" s="282" t="str">
        <f>TEXT($G$1, "[$-ko-KR]yyyy-mm-dd(ddd) ") &amp; "오후 19:00"</f>
        <v>2021-08-03(화) 오후 19:00</v>
      </c>
      <c r="H42" s="283"/>
      <c r="I42" s="284"/>
      <c r="J42" s="282" t="str">
        <f>TEXT($G$1, "[$-ko-KR]yyyy-mm-dd(ddd) ") &amp; "오후 21:00"</f>
        <v>2021-08-03(화) 오후 21:00</v>
      </c>
      <c r="K42" s="283"/>
      <c r="L42" s="284"/>
      <c r="M42" s="282" t="str">
        <f>TEXT($G$1+1, "[$-ko-KR]yyyy-mm-dd(ddd) ") &amp; "오전 00:00"</f>
        <v>2021-08-04(수)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80"/>
      <c r="R44" s="280"/>
      <c r="S44" s="28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80"/>
      <c r="R45" s="280"/>
      <c r="S45" s="28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85"/>
      <c r="R46" s="285"/>
      <c r="S46" s="285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85"/>
      <c r="R47" s="285"/>
      <c r="S47" s="285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85"/>
      <c r="R48" s="285"/>
      <c r="S48" s="285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85"/>
      <c r="R49" s="285"/>
      <c r="S49" s="285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85"/>
      <c r="R50" s="285"/>
      <c r="S50" s="285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85"/>
      <c r="R51" s="285"/>
      <c r="S51" s="285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94"/>
      <c r="R53" s="295"/>
      <c r="S53" s="296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97"/>
      <c r="R54" s="298"/>
      <c r="S54" s="299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300"/>
      <c r="R55" s="301"/>
      <c r="S55" s="302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85"/>
      <c r="R56" s="285"/>
      <c r="S56" s="285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80"/>
      <c r="R57" s="280"/>
      <c r="S57" s="28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80"/>
      <c r="R58" s="280"/>
      <c r="S58" s="28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85"/>
      <c r="R59" s="285"/>
      <c r="S59" s="285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85"/>
      <c r="R60" s="285"/>
      <c r="S60" s="285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85"/>
      <c r="R61" s="285"/>
      <c r="S61" s="285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307"/>
      <c r="R62" s="308"/>
      <c r="S62" s="30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65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2021-08-03(화) 오전 00:00</v>
      </c>
      <c r="C69" s="323"/>
      <c r="D69" s="282" t="str">
        <f>TEXT($G$1, "[$-ko-KR]yyyy-mm-dd(ddd) ") &amp; "오후 14:00"</f>
        <v>2021-08-03(화) 오후 14:00</v>
      </c>
      <c r="E69" s="283"/>
      <c r="F69" s="284"/>
      <c r="G69" s="282" t="str">
        <f>TEXT($G$1, "[$-ko-KR]yyyy-mm-dd(ddd) ") &amp; "오후 19:00"</f>
        <v>2021-08-03(화) 오후 19:00</v>
      </c>
      <c r="H69" s="283"/>
      <c r="I69" s="284"/>
      <c r="J69" s="282" t="str">
        <f>TEXT($G$1, "[$-ko-KR]yyyy-mm-dd(ddd) ") &amp; "오후 21:00"</f>
        <v>2021-08-03(화) 오후 21:00</v>
      </c>
      <c r="K69" s="283"/>
      <c r="L69" s="284"/>
      <c r="M69" s="282" t="str">
        <f>TEXT($G$1+1, "[$-ko-KR]yyyy-mm-dd(ddd) ") &amp; "오전 00:00"</f>
        <v>2021-08-04(수)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80"/>
      <c r="R71" s="280"/>
      <c r="S71" s="28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80"/>
      <c r="R72" s="280"/>
      <c r="S72" s="28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85"/>
      <c r="R73" s="285"/>
      <c r="S73" s="285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85"/>
      <c r="R74" s="285"/>
      <c r="S74" s="285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85"/>
      <c r="R75" s="285"/>
      <c r="S75" s="285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85"/>
      <c r="R76" s="285"/>
      <c r="S76" s="285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85"/>
      <c r="R77" s="285"/>
      <c r="S77" s="285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85"/>
      <c r="R78" s="285"/>
      <c r="S78" s="285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94"/>
      <c r="R80" s="295"/>
      <c r="S80" s="296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97"/>
      <c r="R81" s="298"/>
      <c r="S81" s="299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300"/>
      <c r="R82" s="301"/>
      <c r="S82" s="302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85"/>
      <c r="R83" s="285"/>
      <c r="S83" s="285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80"/>
      <c r="R84" s="280"/>
      <c r="S84" s="28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80"/>
      <c r="R85" s="280"/>
      <c r="S85" s="28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85"/>
      <c r="R86" s="285"/>
      <c r="S86" s="285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85"/>
      <c r="R87" s="285"/>
      <c r="S87" s="285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85"/>
      <c r="R88" s="285"/>
      <c r="S88" s="285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307"/>
      <c r="R89" s="308"/>
      <c r="S89" s="30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65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2021-08-03(화) 오전 00:00</v>
      </c>
      <c r="C96" s="323"/>
      <c r="D96" s="282" t="str">
        <f>TEXT($G$1, "[$-ko-KR]yyyy-mm-dd(ddd) ") &amp; "오후 14:00"</f>
        <v>2021-08-03(화) 오후 14:00</v>
      </c>
      <c r="E96" s="283"/>
      <c r="F96" s="284"/>
      <c r="G96" s="282" t="str">
        <f>TEXT($G$1, "[$-ko-KR]yyyy-mm-dd(ddd) ") &amp; "오후 19:00"</f>
        <v>2021-08-03(화) 오후 19:00</v>
      </c>
      <c r="H96" s="283"/>
      <c r="I96" s="284"/>
      <c r="J96" s="282" t="str">
        <f>TEXT($G$1, "[$-ko-KR]yyyy-mm-dd(ddd) ") &amp; "오후 21:00"</f>
        <v>2021-08-03(화) 오후 21:00</v>
      </c>
      <c r="K96" s="283"/>
      <c r="L96" s="284"/>
      <c r="M96" s="282" t="str">
        <f>TEXT($G$1+1, "[$-ko-KR]yyyy-mm-dd(ddd) ") &amp; "오전 00:00"</f>
        <v>2021-08-04(수)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80"/>
      <c r="R98" s="280"/>
      <c r="S98" s="28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80"/>
      <c r="R99" s="280"/>
      <c r="S99" s="28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85"/>
      <c r="R100" s="285"/>
      <c r="S100" s="285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85"/>
      <c r="R101" s="285"/>
      <c r="S101" s="285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85"/>
      <c r="R102" s="285"/>
      <c r="S102" s="285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85"/>
      <c r="R103" s="285"/>
      <c r="S103" s="285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85"/>
      <c r="R104" s="285"/>
      <c r="S104" s="285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85"/>
      <c r="R105" s="285"/>
      <c r="S105" s="285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94"/>
      <c r="R107" s="295"/>
      <c r="S107" s="296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97"/>
      <c r="R108" s="298"/>
      <c r="S108" s="299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300"/>
      <c r="R109" s="301"/>
      <c r="S109" s="302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85"/>
      <c r="R110" s="285"/>
      <c r="S110" s="285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80"/>
      <c r="R111" s="280"/>
      <c r="S111" s="28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80"/>
      <c r="R112" s="280"/>
      <c r="S112" s="28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85"/>
      <c r="R113" s="285"/>
      <c r="S113" s="285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85"/>
      <c r="R114" s="285"/>
      <c r="S114" s="285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85"/>
      <c r="R115" s="285"/>
      <c r="S115" s="285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307"/>
      <c r="R116" s="308"/>
      <c r="S116" s="30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65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2021-08-03(화) 오전 00:00</v>
      </c>
      <c r="C123" s="323"/>
      <c r="D123" s="282" t="str">
        <f>TEXT($G$1, "[$-ko-KR]yyyy-mm-dd(ddd) ") &amp; "오후 14:00"</f>
        <v>2021-08-03(화) 오후 14:00</v>
      </c>
      <c r="E123" s="283"/>
      <c r="F123" s="284"/>
      <c r="G123" s="282" t="str">
        <f>TEXT($G$1, "[$-ko-KR]yyyy-mm-dd(ddd) ") &amp; "오후 19:00"</f>
        <v>2021-08-03(화) 오후 19:00</v>
      </c>
      <c r="H123" s="283"/>
      <c r="I123" s="284"/>
      <c r="J123" s="282" t="str">
        <f>TEXT($G$1, "[$-ko-KR]yyyy-mm-dd(ddd) ") &amp; "오후 21:00"</f>
        <v>2021-08-03(화) 오후 21:00</v>
      </c>
      <c r="K123" s="283"/>
      <c r="L123" s="284"/>
      <c r="M123" s="282" t="str">
        <f>TEXT($G$1+1, "[$-ko-KR]yyyy-mm-dd(ddd) ") &amp; "오전 00:00"</f>
        <v>2021-08-04(수)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80"/>
      <c r="R125" s="280"/>
      <c r="S125" s="28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80"/>
      <c r="R126" s="280"/>
      <c r="S126" s="28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85"/>
      <c r="R127" s="285"/>
      <c r="S127" s="285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85"/>
      <c r="R128" s="285"/>
      <c r="S128" s="285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85"/>
      <c r="R129" s="285"/>
      <c r="S129" s="285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85"/>
      <c r="R130" s="285"/>
      <c r="S130" s="285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85"/>
      <c r="R131" s="285"/>
      <c r="S131" s="285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85"/>
      <c r="R132" s="285"/>
      <c r="S132" s="285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94"/>
      <c r="R134" s="295"/>
      <c r="S134" s="296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97"/>
      <c r="R135" s="298"/>
      <c r="S135" s="299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300"/>
      <c r="R136" s="301"/>
      <c r="S136" s="302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85"/>
      <c r="R137" s="285"/>
      <c r="S137" s="285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80"/>
      <c r="R138" s="280"/>
      <c r="S138" s="28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80"/>
      <c r="R139" s="280"/>
      <c r="S139" s="28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85"/>
      <c r="R140" s="285"/>
      <c r="S140" s="285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85"/>
      <c r="R141" s="285"/>
      <c r="S141" s="285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85"/>
      <c r="R142" s="285"/>
      <c r="S142" s="285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307"/>
      <c r="R143" s="308"/>
      <c r="S143" s="30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65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2021-08-03(화) 오전 00:00</v>
      </c>
      <c r="C150" s="323"/>
      <c r="D150" s="282" t="str">
        <f>TEXT($G$1, "[$-ko-KR]yyyy-mm-dd(ddd) ") &amp; "오후 14:00"</f>
        <v>2021-08-03(화) 오후 14:00</v>
      </c>
      <c r="E150" s="283"/>
      <c r="F150" s="284"/>
      <c r="G150" s="282" t="str">
        <f>TEXT($G$1, "[$-ko-KR]yyyy-mm-dd(ddd) ") &amp; "오후 19:00"</f>
        <v>2021-08-03(화) 오후 19:00</v>
      </c>
      <c r="H150" s="283"/>
      <c r="I150" s="284"/>
      <c r="J150" s="282" t="str">
        <f>TEXT($G$1, "[$-ko-KR]yyyy-mm-dd(ddd) ") &amp; "오후 21:00"</f>
        <v>2021-08-03(화) 오후 21:00</v>
      </c>
      <c r="K150" s="283"/>
      <c r="L150" s="284"/>
      <c r="M150" s="282" t="str">
        <f>TEXT($G$1+1, "[$-ko-KR]yyyy-mm-dd(ddd) ") &amp; "오전 00:00"</f>
        <v>2021-08-04(수)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80"/>
      <c r="R152" s="280"/>
      <c r="S152" s="28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80"/>
      <c r="R153" s="280"/>
      <c r="S153" s="28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85"/>
      <c r="R154" s="285"/>
      <c r="S154" s="285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85"/>
      <c r="R155" s="285"/>
      <c r="S155" s="285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85"/>
      <c r="R156" s="285"/>
      <c r="S156" s="285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85"/>
      <c r="R157" s="285"/>
      <c r="S157" s="285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85"/>
      <c r="R158" s="285"/>
      <c r="S158" s="285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85"/>
      <c r="R159" s="285"/>
      <c r="S159" s="285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94"/>
      <c r="R161" s="295"/>
      <c r="S161" s="296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97"/>
      <c r="R162" s="298"/>
      <c r="S162" s="299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300"/>
      <c r="R163" s="301"/>
      <c r="S163" s="302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85"/>
      <c r="R164" s="285"/>
      <c r="S164" s="285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80"/>
      <c r="R165" s="280"/>
      <c r="S165" s="28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80"/>
      <c r="R166" s="280"/>
      <c r="S166" s="28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85"/>
      <c r="R167" s="285"/>
      <c r="S167" s="285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85"/>
      <c r="R168" s="285"/>
      <c r="S168" s="285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85"/>
      <c r="R169" s="285"/>
      <c r="S169" s="285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307"/>
      <c r="R170" s="308"/>
      <c r="S170" s="30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65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2021-08-03(화) 오전 00:00</v>
      </c>
      <c r="C177" s="323"/>
      <c r="D177" s="282" t="str">
        <f>TEXT($G$1, "[$-ko-KR]yyyy-mm-dd(ddd) ") &amp; "오후 14:00"</f>
        <v>2021-08-03(화) 오후 14:00</v>
      </c>
      <c r="E177" s="283"/>
      <c r="F177" s="284"/>
      <c r="G177" s="282" t="str">
        <f>TEXT($G$1, "[$-ko-KR]yyyy-mm-dd(ddd) ") &amp; "오후 19:00"</f>
        <v>2021-08-03(화) 오후 19:00</v>
      </c>
      <c r="H177" s="283"/>
      <c r="I177" s="284"/>
      <c r="J177" s="282" t="str">
        <f>TEXT($G$1, "[$-ko-KR]yyyy-mm-dd(ddd) ") &amp; "오후 21:00"</f>
        <v>2021-08-03(화) 오후 21:00</v>
      </c>
      <c r="K177" s="283"/>
      <c r="L177" s="284"/>
      <c r="M177" s="282" t="str">
        <f>TEXT($G$1+1, "[$-ko-KR]yyyy-mm-dd(ddd) ") &amp; "오전 00:00"</f>
        <v>2021-08-04(수)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80"/>
      <c r="R179" s="280"/>
      <c r="S179" s="28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80"/>
      <c r="R180" s="280"/>
      <c r="S180" s="28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85"/>
      <c r="R181" s="285"/>
      <c r="S181" s="285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85"/>
      <c r="R182" s="285"/>
      <c r="S182" s="285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85"/>
      <c r="R183" s="285"/>
      <c r="S183" s="285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85"/>
      <c r="R184" s="285"/>
      <c r="S184" s="285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85"/>
      <c r="R185" s="285"/>
      <c r="S185" s="285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85"/>
      <c r="R186" s="285"/>
      <c r="S186" s="285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94"/>
      <c r="R188" s="295"/>
      <c r="S188" s="296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97"/>
      <c r="R189" s="298"/>
      <c r="S189" s="299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300"/>
      <c r="R190" s="301"/>
      <c r="S190" s="302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85"/>
      <c r="R191" s="285"/>
      <c r="S191" s="285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80"/>
      <c r="R192" s="280"/>
      <c r="S192" s="28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80"/>
      <c r="R193" s="280"/>
      <c r="S193" s="28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85"/>
      <c r="R194" s="285"/>
      <c r="S194" s="285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85"/>
      <c r="R195" s="285"/>
      <c r="S195" s="285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85"/>
      <c r="R196" s="285"/>
      <c r="S196" s="285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307"/>
      <c r="R197" s="308"/>
      <c r="S197" s="30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34" priority="157">
      <formula>AND($N17 &gt; 0, ISNUMBER($N17))</formula>
    </cfRule>
    <cfRule type="expression" dxfId="4133" priority="158">
      <formula>AND($N17 = 0 * ISNUMBER($N17))</formula>
    </cfRule>
    <cfRule type="expression" dxfId="4132" priority="159">
      <formula>AND($N17 &lt; 0, ISNUMBER($N17))</formula>
    </cfRule>
  </conditionalFormatting>
  <conditionalFormatting sqref="A17:F36">
    <cfRule type="expression" dxfId="4131" priority="166">
      <formula>AND($E17 &gt; 0, ISNUMBER($E17))</formula>
    </cfRule>
    <cfRule type="expression" dxfId="4130" priority="167">
      <formula>AND($E17 = 0 * ISNUMBER($E17))</formula>
    </cfRule>
    <cfRule type="expression" dxfId="4129" priority="168">
      <formula>AND($E17 &lt; 0, ISNUMBER($E17))</formula>
    </cfRule>
  </conditionalFormatting>
  <conditionalFormatting sqref="A17:C36 G17:I36">
    <cfRule type="expression" dxfId="4128" priority="163">
      <formula>AND($H17 &gt; 0, ISNUMBER($H17))</formula>
    </cfRule>
    <cfRule type="expression" dxfId="4127" priority="164">
      <formula>AND($H17 = 0 * ISNUMBER($H17))</formula>
    </cfRule>
    <cfRule type="expression" dxfId="4126" priority="165">
      <formula>AND($H17 &lt; 0, ISNUMBER($H17))</formula>
    </cfRule>
  </conditionalFormatting>
  <conditionalFormatting sqref="A17:C36 J17:L36">
    <cfRule type="expression" dxfId="4125" priority="160">
      <formula>AND($K17 &gt; 0, ISNUMBER($K17))</formula>
    </cfRule>
    <cfRule type="expression" dxfId="4124" priority="161">
      <formula>AND($K17 = 0 * ISNUMBER($K17))</formula>
    </cfRule>
    <cfRule type="expression" dxfId="4123" priority="162">
      <formula>AND($K17 &lt; 0, ISNUMBER($K17))</formula>
    </cfRule>
  </conditionalFormatting>
  <conditionalFormatting sqref="D15:F16 E37:F37">
    <cfRule type="expression" dxfId="4122" priority="154">
      <formula>$E$37 &gt; 0</formula>
    </cfRule>
    <cfRule type="expression" dxfId="4121" priority="155">
      <formula>$E$37 = 0</formula>
    </cfRule>
    <cfRule type="expression" dxfId="4120" priority="156">
      <formula>$E$37 &lt; 0</formula>
    </cfRule>
  </conditionalFormatting>
  <conditionalFormatting sqref="G15:I16 H37:I37">
    <cfRule type="expression" dxfId="4119" priority="151">
      <formula>$H$37 &gt; 0</formula>
    </cfRule>
    <cfRule type="expression" dxfId="4118" priority="152">
      <formula>$H$37 = 0</formula>
    </cfRule>
    <cfRule type="expression" dxfId="4117" priority="153">
      <formula>$H$37 &lt; 0</formula>
    </cfRule>
  </conditionalFormatting>
  <conditionalFormatting sqref="J15:L16 K37:L37">
    <cfRule type="expression" dxfId="4116" priority="148">
      <formula>$K$37 &gt; 0</formula>
    </cfRule>
    <cfRule type="expression" dxfId="4115" priority="149">
      <formula>$K$37 = 0</formula>
    </cfRule>
    <cfRule type="expression" dxfId="4114" priority="150">
      <formula>$K$37 &lt; 0</formula>
    </cfRule>
  </conditionalFormatting>
  <conditionalFormatting sqref="M15:O16 N37:O37">
    <cfRule type="expression" dxfId="4113" priority="145">
      <formula>$N$37 &gt; 0</formula>
    </cfRule>
    <cfRule type="expression" dxfId="4112" priority="146">
      <formula>$N$37 = 0</formula>
    </cfRule>
    <cfRule type="expression" dxfId="4111" priority="147">
      <formula>$N$37 &lt; 0</formula>
    </cfRule>
  </conditionalFormatting>
  <conditionalFormatting sqref="A44:C63 M44:O63">
    <cfRule type="expression" dxfId="4110" priority="133">
      <formula>AND($N44 &gt; 0, ISNUMBER($N44))</formula>
    </cfRule>
    <cfRule type="expression" dxfId="4109" priority="134">
      <formula>AND($N44 = 0 * ISNUMBER($N44))</formula>
    </cfRule>
    <cfRule type="expression" dxfId="4108" priority="135">
      <formula>AND($N44 &lt; 0, ISNUMBER($N44))</formula>
    </cfRule>
  </conditionalFormatting>
  <conditionalFormatting sqref="A44:F63">
    <cfRule type="expression" dxfId="4107" priority="142">
      <formula>AND($E44 &gt; 0, ISNUMBER($E44))</formula>
    </cfRule>
    <cfRule type="expression" dxfId="4106" priority="143">
      <formula>AND($E44 = 0 * ISNUMBER($E44))</formula>
    </cfRule>
    <cfRule type="expression" dxfId="4105" priority="144">
      <formula>AND($E44 &lt; 0, ISNUMBER($E44))</formula>
    </cfRule>
  </conditionalFormatting>
  <conditionalFormatting sqref="A44:C63 G44:I63">
    <cfRule type="expression" dxfId="4104" priority="139">
      <formula>AND($H44 &gt; 0, ISNUMBER($H44))</formula>
    </cfRule>
    <cfRule type="expression" dxfId="4103" priority="140">
      <formula>AND($H44 = 0 * ISNUMBER($H44))</formula>
    </cfRule>
    <cfRule type="expression" dxfId="4102" priority="141">
      <formula>AND($H44 &lt; 0, ISNUMBER($H44))</formula>
    </cfRule>
  </conditionalFormatting>
  <conditionalFormatting sqref="A44:C63 J44:L63">
    <cfRule type="expression" dxfId="4101" priority="136">
      <formula>AND($K44 &gt; 0, ISNUMBER($K44))</formula>
    </cfRule>
    <cfRule type="expression" dxfId="4100" priority="137">
      <formula>AND($K44 = 0 * ISNUMBER($K44))</formula>
    </cfRule>
    <cfRule type="expression" dxfId="4099" priority="138">
      <formula>AND($K44 &lt; 0, ISNUMBER($K44))</formula>
    </cfRule>
  </conditionalFormatting>
  <conditionalFormatting sqref="D42:F43 E64:F64">
    <cfRule type="expression" dxfId="4098" priority="130">
      <formula>$E$64 &gt; 0</formula>
    </cfRule>
    <cfRule type="expression" dxfId="4097" priority="131">
      <formula>$E$64 = 0</formula>
    </cfRule>
    <cfRule type="expression" dxfId="4096" priority="132">
      <formula>$E$64 &lt; 0</formula>
    </cfRule>
  </conditionalFormatting>
  <conditionalFormatting sqref="G42:I43 H64:I64">
    <cfRule type="expression" dxfId="4095" priority="127">
      <formula>$H$64 &gt; 0</formula>
    </cfRule>
    <cfRule type="expression" dxfId="4094" priority="128">
      <formula>$H$64 = 0</formula>
    </cfRule>
    <cfRule type="expression" dxfId="4093" priority="129">
      <formula>$H$64 &lt; 0</formula>
    </cfRule>
  </conditionalFormatting>
  <conditionalFormatting sqref="J42:L43 K64:L64">
    <cfRule type="expression" dxfId="4092" priority="124">
      <formula>$K$64 &gt; 0</formula>
    </cfRule>
    <cfRule type="expression" dxfId="4091" priority="125">
      <formula>$K$64 = 0</formula>
    </cfRule>
    <cfRule type="expression" dxfId="4090" priority="126">
      <formula>$K$64 &lt; 0</formula>
    </cfRule>
  </conditionalFormatting>
  <conditionalFormatting sqref="M42:O43 N64:O64">
    <cfRule type="expression" dxfId="4089" priority="121">
      <formula>$N$64 &gt; 0</formula>
    </cfRule>
    <cfRule type="expression" dxfId="4088" priority="122">
      <formula>$N$64 = 0</formula>
    </cfRule>
    <cfRule type="expression" dxfId="4087" priority="123">
      <formula>$N$64 &lt; 0</formula>
    </cfRule>
  </conditionalFormatting>
  <conditionalFormatting sqref="A71:C90 M71:O90">
    <cfRule type="expression" dxfId="4086" priority="109">
      <formula>AND($N71 &gt; 0, ISNUMBER($N71))</formula>
    </cfRule>
    <cfRule type="expression" dxfId="4085" priority="110">
      <formula>AND($N71 = 0 * ISNUMBER($N71))</formula>
    </cfRule>
    <cfRule type="expression" dxfId="4084" priority="111">
      <formula>AND($N71 &lt; 0, ISNUMBER($N71))</formula>
    </cfRule>
  </conditionalFormatting>
  <conditionalFormatting sqref="A71:F90">
    <cfRule type="expression" dxfId="4083" priority="118">
      <formula>AND($E71 &gt; 0, ISNUMBER($E71))</formula>
    </cfRule>
    <cfRule type="expression" dxfId="4082" priority="119">
      <formula>AND($E71 = 0 * ISNUMBER($E71))</formula>
    </cfRule>
    <cfRule type="expression" dxfId="4081" priority="120">
      <formula>AND($E71 &lt; 0, ISNUMBER($E71))</formula>
    </cfRule>
  </conditionalFormatting>
  <conditionalFormatting sqref="A71:C90 G71:I90">
    <cfRule type="expression" dxfId="4080" priority="115">
      <formula>AND($H71 &gt; 0, ISNUMBER($H71))</formula>
    </cfRule>
    <cfRule type="expression" dxfId="4079" priority="116">
      <formula>AND($H71 = 0 * ISNUMBER($H71))</formula>
    </cfRule>
    <cfRule type="expression" dxfId="4078" priority="117">
      <formula>AND($H71 &lt; 0, ISNUMBER($H71))</formula>
    </cfRule>
  </conditionalFormatting>
  <conditionalFormatting sqref="A71:C90 J71:L90">
    <cfRule type="expression" dxfId="4077" priority="112">
      <formula>AND($K71 &gt; 0, ISNUMBER($K71))</formula>
    </cfRule>
    <cfRule type="expression" dxfId="4076" priority="113">
      <formula>AND($K71 = 0 * ISNUMBER($K71))</formula>
    </cfRule>
    <cfRule type="expression" dxfId="4075" priority="114">
      <formula>AND($K71 &lt; 0, ISNUMBER($K71))</formula>
    </cfRule>
  </conditionalFormatting>
  <conditionalFormatting sqref="D69:F70 E91:F91">
    <cfRule type="expression" dxfId="4074" priority="106">
      <formula>$E$91 &gt; 0</formula>
    </cfRule>
    <cfRule type="expression" dxfId="4073" priority="107">
      <formula>$E$91 = 0</formula>
    </cfRule>
    <cfRule type="expression" dxfId="4072" priority="108">
      <formula>$E$91 &lt; 0</formula>
    </cfRule>
  </conditionalFormatting>
  <conditionalFormatting sqref="G69:I70 H91:I91">
    <cfRule type="expression" dxfId="4071" priority="103">
      <formula>$H$91 &gt; 0</formula>
    </cfRule>
    <cfRule type="expression" dxfId="4070" priority="104">
      <formula>$H$91 = 0</formula>
    </cfRule>
    <cfRule type="expression" dxfId="4069" priority="105">
      <formula>$H$91 &lt; 0</formula>
    </cfRule>
  </conditionalFormatting>
  <conditionalFormatting sqref="J69:L70 K91:L91">
    <cfRule type="expression" dxfId="4068" priority="100">
      <formula>$K$91 &gt; 0</formula>
    </cfRule>
    <cfRule type="expression" dxfId="4067" priority="101">
      <formula>$K$91 = 0</formula>
    </cfRule>
    <cfRule type="expression" dxfId="4066" priority="102">
      <formula>$K$91 &lt; 0</formula>
    </cfRule>
  </conditionalFormatting>
  <conditionalFormatting sqref="M69:O70 N91:O91">
    <cfRule type="expression" dxfId="4065" priority="97">
      <formula>$N$91 &gt; 0</formula>
    </cfRule>
    <cfRule type="expression" dxfId="4064" priority="98">
      <formula>$N$91 = 0</formula>
    </cfRule>
    <cfRule type="expression" dxfId="4063" priority="99">
      <formula>$N$91 &lt; 0</formula>
    </cfRule>
  </conditionalFormatting>
  <conditionalFormatting sqref="A98:C117 M98:O117">
    <cfRule type="expression" dxfId="4062" priority="85">
      <formula>AND($N98 &gt; 0, ISNUMBER($N98))</formula>
    </cfRule>
    <cfRule type="expression" dxfId="4061" priority="86">
      <formula>AND($N98 = 0 * ISNUMBER($N98))</formula>
    </cfRule>
    <cfRule type="expression" dxfId="4060" priority="87">
      <formula>AND($N98 &lt; 0, ISNUMBER($N98))</formula>
    </cfRule>
  </conditionalFormatting>
  <conditionalFormatting sqref="A98:F117">
    <cfRule type="expression" dxfId="4059" priority="94">
      <formula>AND($E98 &gt; 0, ISNUMBER($E98))</formula>
    </cfRule>
    <cfRule type="expression" dxfId="4058" priority="95">
      <formula>AND($E98 = 0 * ISNUMBER($E98))</formula>
    </cfRule>
    <cfRule type="expression" dxfId="4057" priority="96">
      <formula>AND($E98 &lt; 0, ISNUMBER($E98))</formula>
    </cfRule>
  </conditionalFormatting>
  <conditionalFormatting sqref="A98:C117 G98:I117">
    <cfRule type="expression" dxfId="4056" priority="91">
      <formula>AND($H98 &gt; 0, ISNUMBER($H98))</formula>
    </cfRule>
    <cfRule type="expression" dxfId="4055" priority="92">
      <formula>AND($H98 = 0 * ISNUMBER($H98))</formula>
    </cfRule>
    <cfRule type="expression" dxfId="4054" priority="93">
      <formula>AND($H98 &lt; 0, ISNUMBER($H98))</formula>
    </cfRule>
  </conditionalFormatting>
  <conditionalFormatting sqref="A98:C117 J98:L117">
    <cfRule type="expression" dxfId="4053" priority="88">
      <formula>AND($K98 &gt; 0, ISNUMBER($K98))</formula>
    </cfRule>
    <cfRule type="expression" dxfId="4052" priority="89">
      <formula>AND($K98 = 0 * ISNUMBER($K98))</formula>
    </cfRule>
    <cfRule type="expression" dxfId="4051" priority="90">
      <formula>AND($K98 &lt; 0, ISNUMBER($K98))</formula>
    </cfRule>
  </conditionalFormatting>
  <conditionalFormatting sqref="D96:F97 E118:F118">
    <cfRule type="expression" dxfId="4050" priority="82">
      <formula>$E$118 &gt; 0</formula>
    </cfRule>
    <cfRule type="expression" dxfId="4049" priority="83">
      <formula>$E$118 = 0</formula>
    </cfRule>
    <cfRule type="expression" dxfId="4048" priority="84">
      <formula>$E$118 &lt; 0</formula>
    </cfRule>
  </conditionalFormatting>
  <conditionalFormatting sqref="G96:I97 H118:I118">
    <cfRule type="expression" dxfId="4047" priority="79">
      <formula>$H$118 &gt; 0</formula>
    </cfRule>
    <cfRule type="expression" dxfId="4046" priority="80">
      <formula>$H$118 = 0</formula>
    </cfRule>
    <cfRule type="expression" dxfId="4045" priority="81">
      <formula>$H$118 &lt; 0</formula>
    </cfRule>
  </conditionalFormatting>
  <conditionalFormatting sqref="J96:L97 K118:L118">
    <cfRule type="expression" dxfId="4044" priority="76">
      <formula>$K$118 &gt; 0</formula>
    </cfRule>
    <cfRule type="expression" dxfId="4043" priority="77">
      <formula>$K$118 = 0</formula>
    </cfRule>
    <cfRule type="expression" dxfId="4042" priority="78">
      <formula>$K$118 &lt; 0</formula>
    </cfRule>
  </conditionalFormatting>
  <conditionalFormatting sqref="M96:O97 N118:O118">
    <cfRule type="expression" dxfId="4041" priority="73">
      <formula>$N$118 &gt; 0</formula>
    </cfRule>
    <cfRule type="expression" dxfId="4040" priority="74">
      <formula>$N$118 = 0</formula>
    </cfRule>
    <cfRule type="expression" dxfId="4039" priority="75">
      <formula>$N$118 &lt; 0</formula>
    </cfRule>
  </conditionalFormatting>
  <conditionalFormatting sqref="A125:C144 M125:O144">
    <cfRule type="expression" dxfId="4038" priority="61">
      <formula>AND($N125 &gt; 0, ISNUMBER($N125))</formula>
    </cfRule>
    <cfRule type="expression" dxfId="4037" priority="62">
      <formula>AND($N125 = 0 * ISNUMBER($N125))</formula>
    </cfRule>
    <cfRule type="expression" dxfId="4036" priority="63">
      <formula>AND($N125 &lt; 0, ISNUMBER($N125))</formula>
    </cfRule>
  </conditionalFormatting>
  <conditionalFormatting sqref="A125:F144">
    <cfRule type="expression" dxfId="4035" priority="70">
      <formula>AND($E125 &gt; 0, ISNUMBER($E125))</formula>
    </cfRule>
    <cfRule type="expression" dxfId="4034" priority="71">
      <formula>AND($E125 = 0 * ISNUMBER($E125))</formula>
    </cfRule>
    <cfRule type="expression" dxfId="4033" priority="72">
      <formula>AND($E125 &lt; 0, ISNUMBER($E125))</formula>
    </cfRule>
  </conditionalFormatting>
  <conditionalFormatting sqref="A125:C144 G125:I144">
    <cfRule type="expression" dxfId="4032" priority="67">
      <formula>AND($H125 &gt; 0, ISNUMBER($H125))</formula>
    </cfRule>
    <cfRule type="expression" dxfId="4031" priority="68">
      <formula>AND($H125 = 0 * ISNUMBER($H125))</formula>
    </cfRule>
    <cfRule type="expression" dxfId="4030" priority="69">
      <formula>AND($H125 &lt; 0, ISNUMBER($H125))</formula>
    </cfRule>
  </conditionalFormatting>
  <conditionalFormatting sqref="A125:C144 J125:L144">
    <cfRule type="expression" dxfId="4029" priority="64">
      <formula>AND($K125 &gt; 0, ISNUMBER($K125))</formula>
    </cfRule>
    <cfRule type="expression" dxfId="4028" priority="65">
      <formula>AND($K125 = 0 * ISNUMBER($K125))</formula>
    </cfRule>
    <cfRule type="expression" dxfId="4027" priority="66">
      <formula>AND($K125 &lt; 0, ISNUMBER($K125))</formula>
    </cfRule>
  </conditionalFormatting>
  <conditionalFormatting sqref="D123:F124 E145:F145">
    <cfRule type="expression" dxfId="4026" priority="58">
      <formula>$E$145 &gt; 0</formula>
    </cfRule>
    <cfRule type="expression" dxfId="4025" priority="59">
      <formula>$E$145 = 0</formula>
    </cfRule>
    <cfRule type="expression" dxfId="4024" priority="60">
      <formula>$E$145 &lt; 0</formula>
    </cfRule>
  </conditionalFormatting>
  <conditionalFormatting sqref="G123:I124 H145:I145">
    <cfRule type="expression" dxfId="4023" priority="55">
      <formula>$H$145 &gt; 0</formula>
    </cfRule>
    <cfRule type="expression" dxfId="4022" priority="56">
      <formula>$H$145 = 0</formula>
    </cfRule>
    <cfRule type="expression" dxfId="4021" priority="57">
      <formula>$H$145 &lt; 0</formula>
    </cfRule>
  </conditionalFormatting>
  <conditionalFormatting sqref="J123:L124 K145:L145">
    <cfRule type="expression" dxfId="4020" priority="52">
      <formula>$K$145 &gt; 0</formula>
    </cfRule>
    <cfRule type="expression" dxfId="4019" priority="53">
      <formula>$K$145 = 0</formula>
    </cfRule>
    <cfRule type="expression" dxfId="4018" priority="54">
      <formula>$K$145 &lt; 0</formula>
    </cfRule>
  </conditionalFormatting>
  <conditionalFormatting sqref="M123:O124 N145:O145">
    <cfRule type="expression" dxfId="4017" priority="49">
      <formula>$N$145 &gt; 0</formula>
    </cfRule>
    <cfRule type="expression" dxfId="4016" priority="50">
      <formula>$N$145 = 0</formula>
    </cfRule>
    <cfRule type="expression" dxfId="4015" priority="51">
      <formula>$N$145 &lt; 0</formula>
    </cfRule>
  </conditionalFormatting>
  <conditionalFormatting sqref="A152:C171 M152:O171">
    <cfRule type="expression" dxfId="4014" priority="37">
      <formula>AND($N152 &gt; 0, ISNUMBER($N152))</formula>
    </cfRule>
    <cfRule type="expression" dxfId="4013" priority="38">
      <formula>AND($N152 = 0 * ISNUMBER($N152))</formula>
    </cfRule>
    <cfRule type="expression" dxfId="4012" priority="39">
      <formula>AND($N152 &lt; 0, ISNUMBER($N152))</formula>
    </cfRule>
  </conditionalFormatting>
  <conditionalFormatting sqref="A152:F171">
    <cfRule type="expression" dxfId="4011" priority="46">
      <formula>AND($E152 &gt; 0, ISNUMBER($E152))</formula>
    </cfRule>
    <cfRule type="expression" dxfId="4010" priority="47">
      <formula>AND($E152 = 0 * ISNUMBER($E152))</formula>
    </cfRule>
    <cfRule type="expression" dxfId="4009" priority="48">
      <formula>AND($E152 &lt; 0, ISNUMBER($E152))</formula>
    </cfRule>
  </conditionalFormatting>
  <conditionalFormatting sqref="A152:C171 G152:I171">
    <cfRule type="expression" dxfId="4008" priority="43">
      <formula>AND($H152 &gt; 0, ISNUMBER($H152))</formula>
    </cfRule>
    <cfRule type="expression" dxfId="4007" priority="44">
      <formula>AND($H152 = 0 * ISNUMBER($H152))</formula>
    </cfRule>
    <cfRule type="expression" dxfId="4006" priority="45">
      <formula>AND($H152 &lt; 0, ISNUMBER($H152))</formula>
    </cfRule>
  </conditionalFormatting>
  <conditionalFormatting sqref="A152:C171 J152:L171">
    <cfRule type="expression" dxfId="4005" priority="40">
      <formula>AND($K152 &gt; 0, ISNUMBER($K152))</formula>
    </cfRule>
    <cfRule type="expression" dxfId="4004" priority="41">
      <formula>AND($K152 = 0 * ISNUMBER($K152))</formula>
    </cfRule>
    <cfRule type="expression" dxfId="4003" priority="42">
      <formula>AND($K152 &lt; 0, ISNUMBER($K152))</formula>
    </cfRule>
  </conditionalFormatting>
  <conditionalFormatting sqref="D150:F151 E172:F172">
    <cfRule type="expression" dxfId="4002" priority="34">
      <formula>$E$172 &gt; 0</formula>
    </cfRule>
    <cfRule type="expression" dxfId="4001" priority="35">
      <formula>$E$172 = 0</formula>
    </cfRule>
    <cfRule type="expression" dxfId="4000" priority="36">
      <formula>$E$172 &lt; 0</formula>
    </cfRule>
  </conditionalFormatting>
  <conditionalFormatting sqref="G150:I151 H172:I172">
    <cfRule type="expression" dxfId="3999" priority="31">
      <formula>$H$172 &gt; 0</formula>
    </cfRule>
    <cfRule type="expression" dxfId="3998" priority="32">
      <formula>$H$172 = 0</formula>
    </cfRule>
    <cfRule type="expression" dxfId="3997" priority="33">
      <formula>$H$172 &lt; 0</formula>
    </cfRule>
  </conditionalFormatting>
  <conditionalFormatting sqref="J150:L151 K172:L172">
    <cfRule type="expression" dxfId="3996" priority="28">
      <formula>$K$172 &gt; 0</formula>
    </cfRule>
    <cfRule type="expression" dxfId="3995" priority="29">
      <formula>$K$172 = 0</formula>
    </cfRule>
    <cfRule type="expression" dxfId="3994" priority="30">
      <formula>$K$172 &lt; 0</formula>
    </cfRule>
  </conditionalFormatting>
  <conditionalFormatting sqref="M150:O151 N172:O172">
    <cfRule type="expression" dxfId="3993" priority="25">
      <formula>$N$172 &gt; 0</formula>
    </cfRule>
    <cfRule type="expression" dxfId="3992" priority="26">
      <formula>$N$172 = 0</formula>
    </cfRule>
    <cfRule type="expression" dxfId="3991" priority="27">
      <formula>$N$172 &lt; 0</formula>
    </cfRule>
  </conditionalFormatting>
  <conditionalFormatting sqref="A179:C198 M179:O198">
    <cfRule type="expression" dxfId="3990" priority="13">
      <formula>AND($N179 &gt; 0, ISNUMBER($N179))</formula>
    </cfRule>
    <cfRule type="expression" dxfId="3989" priority="14">
      <formula>AND($N179 = 0 * ISNUMBER($N179))</formula>
    </cfRule>
    <cfRule type="expression" dxfId="3988" priority="15">
      <formula>AND($N179 &lt; 0, ISNUMBER($N179))</formula>
    </cfRule>
  </conditionalFormatting>
  <conditionalFormatting sqref="A179:F198">
    <cfRule type="expression" dxfId="3987" priority="22">
      <formula>AND($E179 &gt; 0, ISNUMBER($E179))</formula>
    </cfRule>
    <cfRule type="expression" dxfId="3986" priority="23">
      <formula>AND($E179 = 0 * ISNUMBER($E179))</formula>
    </cfRule>
    <cfRule type="expression" dxfId="3985" priority="24">
      <formula>AND($E179 &lt; 0, ISNUMBER($E179))</formula>
    </cfRule>
  </conditionalFormatting>
  <conditionalFormatting sqref="A179:C198 G179:I198">
    <cfRule type="expression" dxfId="3984" priority="19">
      <formula>AND($H179 &gt; 0, ISNUMBER($H179))</formula>
    </cfRule>
    <cfRule type="expression" dxfId="3983" priority="20">
      <formula>AND($H179 = 0 * ISNUMBER($H179))</formula>
    </cfRule>
    <cfRule type="expression" dxfId="3982" priority="21">
      <formula>AND($H179 &lt; 0, ISNUMBER($H179))</formula>
    </cfRule>
  </conditionalFormatting>
  <conditionalFormatting sqref="A179:C198 J179:L198">
    <cfRule type="expression" dxfId="3981" priority="16">
      <formula>AND($K179 &gt; 0, ISNUMBER($K179))</formula>
    </cfRule>
    <cfRule type="expression" dxfId="3980" priority="17">
      <formula>AND($K179 = 0 * ISNUMBER($K179))</formula>
    </cfRule>
    <cfRule type="expression" dxfId="3979" priority="18">
      <formula>AND($K179 &lt; 0, ISNUMBER($K179))</formula>
    </cfRule>
  </conditionalFormatting>
  <conditionalFormatting sqref="D177:F178 E199:F199">
    <cfRule type="expression" dxfId="3978" priority="10">
      <formula>$E$199 &gt; 0</formula>
    </cfRule>
    <cfRule type="expression" dxfId="3977" priority="11">
      <formula>$E$199 = 0</formula>
    </cfRule>
    <cfRule type="expression" dxfId="3976" priority="12">
      <formula>$E$199 &lt; 0</formula>
    </cfRule>
  </conditionalFormatting>
  <conditionalFormatting sqref="G177:I178 H199:I199">
    <cfRule type="expression" dxfId="3975" priority="7">
      <formula>$H$199 &gt; 0</formula>
    </cfRule>
    <cfRule type="expression" dxfId="3974" priority="8">
      <formula>$H$199 = 0</formula>
    </cfRule>
    <cfRule type="expression" dxfId="3973" priority="9">
      <formula>$H$199 &lt; 0</formula>
    </cfRule>
  </conditionalFormatting>
  <conditionalFormatting sqref="J177:L178 K199:L199">
    <cfRule type="expression" dxfId="3972" priority="4">
      <formula>$K$199 &gt; 0</formula>
    </cfRule>
    <cfRule type="expression" dxfId="3971" priority="5">
      <formula>$K$199 = 0</formula>
    </cfRule>
    <cfRule type="expression" dxfId="3970" priority="6">
      <formula>$K$199 &lt; 0</formula>
    </cfRule>
  </conditionalFormatting>
  <conditionalFormatting sqref="M177:O178 N199:O199">
    <cfRule type="expression" dxfId="3969" priority="1">
      <formula>$N$199 &gt; 0</formula>
    </cfRule>
    <cfRule type="expression" dxfId="3968" priority="2">
      <formula>$N$199 = 0</formula>
    </cfRule>
    <cfRule type="expression" dxfId="39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44412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69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2021-08-04(수) 오전 00:00</v>
      </c>
      <c r="C15" s="326"/>
      <c r="D15" s="282" t="str">
        <f>TEXT($G$1, "[$-ko-KR]yyyy-mm-dd(ddd) ") &amp; "오후 14:00"</f>
        <v>2021-08-04(수) 오후 14:00</v>
      </c>
      <c r="E15" s="283"/>
      <c r="F15" s="284"/>
      <c r="G15" s="282" t="str">
        <f>TEXT($G$1, "[$-ko-KR]yyyy-mm-dd(ddd) ") &amp; "오후 19:00"</f>
        <v>2021-08-04(수) 오후 19:00</v>
      </c>
      <c r="H15" s="283"/>
      <c r="I15" s="284"/>
      <c r="J15" s="282" t="str">
        <f>TEXT($G$1, "[$-ko-KR]yyyy-mm-dd(ddd) ") &amp; "오후 21:00"</f>
        <v>2021-08-04(수) 오후 21:00</v>
      </c>
      <c r="K15" s="283"/>
      <c r="L15" s="284"/>
      <c r="M15" s="282" t="str">
        <f>TEXT($G$1+1, "[$-ko-KR]yyyy-mm-dd(ddd) ") &amp; "오전 00:00"</f>
        <v>2021-08-05(목)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69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2021-08-04(수) 오전 00:00</v>
      </c>
      <c r="C42" s="323"/>
      <c r="D42" s="282" t="str">
        <f>TEXT($G$1, "[$-ko-KR]yyyy-mm-dd(ddd) ") &amp; "오후 14:00"</f>
        <v>2021-08-04(수) 오후 14:00</v>
      </c>
      <c r="E42" s="283"/>
      <c r="F42" s="284"/>
      <c r="G42" s="282" t="str">
        <f>TEXT($G$1, "[$-ko-KR]yyyy-mm-dd(ddd) ") &amp; "오후 19:00"</f>
        <v>2021-08-04(수) 오후 19:00</v>
      </c>
      <c r="H42" s="283"/>
      <c r="I42" s="284"/>
      <c r="J42" s="282" t="str">
        <f>TEXT($G$1, "[$-ko-KR]yyyy-mm-dd(ddd) ") &amp; "오후 21:00"</f>
        <v>2021-08-04(수) 오후 21:00</v>
      </c>
      <c r="K42" s="283"/>
      <c r="L42" s="284"/>
      <c r="M42" s="282" t="str">
        <f>TEXT($G$1+1, "[$-ko-KR]yyyy-mm-dd(ddd) ") &amp; "오전 00:00"</f>
        <v>2021-08-05(목)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80"/>
      <c r="R44" s="280"/>
      <c r="S44" s="280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80"/>
      <c r="R45" s="280"/>
      <c r="S45" s="280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85"/>
      <c r="R46" s="285"/>
      <c r="S46" s="285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85"/>
      <c r="R47" s="285"/>
      <c r="S47" s="285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85"/>
      <c r="R48" s="285"/>
      <c r="S48" s="285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85"/>
      <c r="R49" s="285"/>
      <c r="S49" s="285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85"/>
      <c r="R50" s="285"/>
      <c r="S50" s="285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85"/>
      <c r="R51" s="285"/>
      <c r="S51" s="285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94"/>
      <c r="R53" s="295"/>
      <c r="S53" s="296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97"/>
      <c r="R54" s="298"/>
      <c r="S54" s="299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300"/>
      <c r="R55" s="301"/>
      <c r="S55" s="302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85"/>
      <c r="R56" s="285"/>
      <c r="S56" s="285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80"/>
      <c r="R57" s="280"/>
      <c r="S57" s="280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80"/>
      <c r="R58" s="280"/>
      <c r="S58" s="280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85"/>
      <c r="R59" s="285"/>
      <c r="S59" s="285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85"/>
      <c r="R60" s="285"/>
      <c r="S60" s="285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85"/>
      <c r="R61" s="285"/>
      <c r="S61" s="285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307"/>
      <c r="R62" s="308"/>
      <c r="S62" s="30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69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2021-08-04(수) 오전 00:00</v>
      </c>
      <c r="C69" s="323"/>
      <c r="D69" s="282" t="str">
        <f>TEXT($G$1, "[$-ko-KR]yyyy-mm-dd(ddd) ") &amp; "오후 14:00"</f>
        <v>2021-08-04(수) 오후 14:00</v>
      </c>
      <c r="E69" s="283"/>
      <c r="F69" s="284"/>
      <c r="G69" s="282" t="str">
        <f>TEXT($G$1, "[$-ko-KR]yyyy-mm-dd(ddd) ") &amp; "오후 19:00"</f>
        <v>2021-08-04(수) 오후 19:00</v>
      </c>
      <c r="H69" s="283"/>
      <c r="I69" s="284"/>
      <c r="J69" s="282" t="str">
        <f>TEXT($G$1, "[$-ko-KR]yyyy-mm-dd(ddd) ") &amp; "오후 21:00"</f>
        <v>2021-08-04(수) 오후 21:00</v>
      </c>
      <c r="K69" s="283"/>
      <c r="L69" s="284"/>
      <c r="M69" s="282" t="str">
        <f>TEXT($G$1+1, "[$-ko-KR]yyyy-mm-dd(ddd) ") &amp; "오전 00:00"</f>
        <v>2021-08-05(목)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80"/>
      <c r="R71" s="280"/>
      <c r="S71" s="280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80"/>
      <c r="R72" s="280"/>
      <c r="S72" s="280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85"/>
      <c r="R73" s="285"/>
      <c r="S73" s="285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85"/>
      <c r="R74" s="285"/>
      <c r="S74" s="285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85"/>
      <c r="R75" s="285"/>
      <c r="S75" s="285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85"/>
      <c r="R76" s="285"/>
      <c r="S76" s="285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85"/>
      <c r="R77" s="285"/>
      <c r="S77" s="285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85"/>
      <c r="R78" s="285"/>
      <c r="S78" s="285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94"/>
      <c r="R80" s="295"/>
      <c r="S80" s="296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97"/>
      <c r="R81" s="298"/>
      <c r="S81" s="299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300"/>
      <c r="R82" s="301"/>
      <c r="S82" s="302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85"/>
      <c r="R83" s="285"/>
      <c r="S83" s="285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80"/>
      <c r="R84" s="280"/>
      <c r="S84" s="280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80"/>
      <c r="R85" s="280"/>
      <c r="S85" s="280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85"/>
      <c r="R86" s="285"/>
      <c r="S86" s="285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85"/>
      <c r="R87" s="285"/>
      <c r="S87" s="285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85"/>
      <c r="R88" s="285"/>
      <c r="S88" s="285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307"/>
      <c r="R89" s="308"/>
      <c r="S89" s="30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69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2021-08-04(수) 오전 00:00</v>
      </c>
      <c r="C96" s="323"/>
      <c r="D96" s="282" t="str">
        <f>TEXT($G$1, "[$-ko-KR]yyyy-mm-dd(ddd) ") &amp; "오후 14:00"</f>
        <v>2021-08-04(수) 오후 14:00</v>
      </c>
      <c r="E96" s="283"/>
      <c r="F96" s="284"/>
      <c r="G96" s="282" t="str">
        <f>TEXT($G$1, "[$-ko-KR]yyyy-mm-dd(ddd) ") &amp; "오후 19:00"</f>
        <v>2021-08-04(수) 오후 19:00</v>
      </c>
      <c r="H96" s="283"/>
      <c r="I96" s="284"/>
      <c r="J96" s="282" t="str">
        <f>TEXT($G$1, "[$-ko-KR]yyyy-mm-dd(ddd) ") &amp; "오후 21:00"</f>
        <v>2021-08-04(수) 오후 21:00</v>
      </c>
      <c r="K96" s="283"/>
      <c r="L96" s="284"/>
      <c r="M96" s="282" t="str">
        <f>TEXT($G$1+1, "[$-ko-KR]yyyy-mm-dd(ddd) ") &amp; "오전 00:00"</f>
        <v>2021-08-05(목)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80"/>
      <c r="R98" s="280"/>
      <c r="S98" s="280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80"/>
      <c r="R99" s="280"/>
      <c r="S99" s="280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85"/>
      <c r="R100" s="285"/>
      <c r="S100" s="285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85"/>
      <c r="R101" s="285"/>
      <c r="S101" s="285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85"/>
      <c r="R102" s="285"/>
      <c r="S102" s="285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85"/>
      <c r="R103" s="285"/>
      <c r="S103" s="285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85"/>
      <c r="R104" s="285"/>
      <c r="S104" s="285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85"/>
      <c r="R105" s="285"/>
      <c r="S105" s="285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94"/>
      <c r="R107" s="295"/>
      <c r="S107" s="296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97"/>
      <c r="R108" s="298"/>
      <c r="S108" s="299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300"/>
      <c r="R109" s="301"/>
      <c r="S109" s="302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85"/>
      <c r="R110" s="285"/>
      <c r="S110" s="285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80"/>
      <c r="R111" s="280"/>
      <c r="S111" s="280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80"/>
      <c r="R112" s="280"/>
      <c r="S112" s="280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85"/>
      <c r="R113" s="285"/>
      <c r="S113" s="285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85"/>
      <c r="R114" s="285"/>
      <c r="S114" s="285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85"/>
      <c r="R115" s="285"/>
      <c r="S115" s="285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307"/>
      <c r="R116" s="308"/>
      <c r="S116" s="30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69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2021-08-04(수) 오전 00:00</v>
      </c>
      <c r="C123" s="323"/>
      <c r="D123" s="282" t="str">
        <f>TEXT($G$1, "[$-ko-KR]yyyy-mm-dd(ddd) ") &amp; "오후 14:00"</f>
        <v>2021-08-04(수) 오후 14:00</v>
      </c>
      <c r="E123" s="283"/>
      <c r="F123" s="284"/>
      <c r="G123" s="282" t="str">
        <f>TEXT($G$1, "[$-ko-KR]yyyy-mm-dd(ddd) ") &amp; "오후 19:00"</f>
        <v>2021-08-04(수) 오후 19:00</v>
      </c>
      <c r="H123" s="283"/>
      <c r="I123" s="284"/>
      <c r="J123" s="282" t="str">
        <f>TEXT($G$1, "[$-ko-KR]yyyy-mm-dd(ddd) ") &amp; "오후 21:00"</f>
        <v>2021-08-04(수) 오후 21:00</v>
      </c>
      <c r="K123" s="283"/>
      <c r="L123" s="284"/>
      <c r="M123" s="282" t="str">
        <f>TEXT($G$1+1, "[$-ko-KR]yyyy-mm-dd(ddd) ") &amp; "오전 00:00"</f>
        <v>2021-08-05(목)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80"/>
      <c r="R125" s="280"/>
      <c r="S125" s="280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80"/>
      <c r="R126" s="280"/>
      <c r="S126" s="280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85"/>
      <c r="R127" s="285"/>
      <c r="S127" s="285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85"/>
      <c r="R128" s="285"/>
      <c r="S128" s="285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85"/>
      <c r="R129" s="285"/>
      <c r="S129" s="285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85"/>
      <c r="R130" s="285"/>
      <c r="S130" s="285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85"/>
      <c r="R131" s="285"/>
      <c r="S131" s="285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85"/>
      <c r="R132" s="285"/>
      <c r="S132" s="285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94"/>
      <c r="R134" s="295"/>
      <c r="S134" s="296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97"/>
      <c r="R135" s="298"/>
      <c r="S135" s="299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300"/>
      <c r="R136" s="301"/>
      <c r="S136" s="302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85"/>
      <c r="R137" s="285"/>
      <c r="S137" s="285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80"/>
      <c r="R138" s="280"/>
      <c r="S138" s="280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80"/>
      <c r="R139" s="280"/>
      <c r="S139" s="280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85"/>
      <c r="R140" s="285"/>
      <c r="S140" s="285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85"/>
      <c r="R141" s="285"/>
      <c r="S141" s="285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85"/>
      <c r="R142" s="285"/>
      <c r="S142" s="285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307"/>
      <c r="R143" s="308"/>
      <c r="S143" s="30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69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2021-08-04(수) 오전 00:00</v>
      </c>
      <c r="C150" s="323"/>
      <c r="D150" s="282" t="str">
        <f>TEXT($G$1, "[$-ko-KR]yyyy-mm-dd(ddd) ") &amp; "오후 14:00"</f>
        <v>2021-08-04(수) 오후 14:00</v>
      </c>
      <c r="E150" s="283"/>
      <c r="F150" s="284"/>
      <c r="G150" s="282" t="str">
        <f>TEXT($G$1, "[$-ko-KR]yyyy-mm-dd(ddd) ") &amp; "오후 19:00"</f>
        <v>2021-08-04(수) 오후 19:00</v>
      </c>
      <c r="H150" s="283"/>
      <c r="I150" s="284"/>
      <c r="J150" s="282" t="str">
        <f>TEXT($G$1, "[$-ko-KR]yyyy-mm-dd(ddd) ") &amp; "오후 21:00"</f>
        <v>2021-08-04(수) 오후 21:00</v>
      </c>
      <c r="K150" s="283"/>
      <c r="L150" s="284"/>
      <c r="M150" s="282" t="str">
        <f>TEXT($G$1+1, "[$-ko-KR]yyyy-mm-dd(ddd) ") &amp; "오전 00:00"</f>
        <v>2021-08-05(목)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80"/>
      <c r="R152" s="280"/>
      <c r="S152" s="280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80"/>
      <c r="R153" s="280"/>
      <c r="S153" s="280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85"/>
      <c r="R154" s="285"/>
      <c r="S154" s="285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85"/>
      <c r="R155" s="285"/>
      <c r="S155" s="285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85"/>
      <c r="R156" s="285"/>
      <c r="S156" s="285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85"/>
      <c r="R157" s="285"/>
      <c r="S157" s="285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85"/>
      <c r="R158" s="285"/>
      <c r="S158" s="285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85"/>
      <c r="R159" s="285"/>
      <c r="S159" s="285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94"/>
      <c r="R161" s="295"/>
      <c r="S161" s="296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97"/>
      <c r="R162" s="298"/>
      <c r="S162" s="299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300"/>
      <c r="R163" s="301"/>
      <c r="S163" s="302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85"/>
      <c r="R164" s="285"/>
      <c r="S164" s="285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80"/>
      <c r="R165" s="280"/>
      <c r="S165" s="280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80"/>
      <c r="R166" s="280"/>
      <c r="S166" s="280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85"/>
      <c r="R167" s="285"/>
      <c r="S167" s="285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85"/>
      <c r="R168" s="285"/>
      <c r="S168" s="285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85"/>
      <c r="R169" s="285"/>
      <c r="S169" s="285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307"/>
      <c r="R170" s="308"/>
      <c r="S170" s="30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69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2021-08-04(수) 오전 00:00</v>
      </c>
      <c r="C177" s="323"/>
      <c r="D177" s="282" t="str">
        <f>TEXT($G$1, "[$-ko-KR]yyyy-mm-dd(ddd) ") &amp; "오후 14:00"</f>
        <v>2021-08-04(수) 오후 14:00</v>
      </c>
      <c r="E177" s="283"/>
      <c r="F177" s="284"/>
      <c r="G177" s="282" t="str">
        <f>TEXT($G$1, "[$-ko-KR]yyyy-mm-dd(ddd) ") &amp; "오후 19:00"</f>
        <v>2021-08-04(수) 오후 19:00</v>
      </c>
      <c r="H177" s="283"/>
      <c r="I177" s="284"/>
      <c r="J177" s="282" t="str">
        <f>TEXT($G$1, "[$-ko-KR]yyyy-mm-dd(ddd) ") &amp; "오후 21:00"</f>
        <v>2021-08-04(수) 오후 21:00</v>
      </c>
      <c r="K177" s="283"/>
      <c r="L177" s="284"/>
      <c r="M177" s="282" t="str">
        <f>TEXT($G$1+1, "[$-ko-KR]yyyy-mm-dd(ddd) ") &amp; "오전 00:00"</f>
        <v>2021-08-05(목)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80"/>
      <c r="R179" s="280"/>
      <c r="S179" s="280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80"/>
      <c r="R180" s="280"/>
      <c r="S180" s="280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85"/>
      <c r="R181" s="285"/>
      <c r="S181" s="285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85"/>
      <c r="R182" s="285"/>
      <c r="S182" s="285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85"/>
      <c r="R183" s="285"/>
      <c r="S183" s="285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85"/>
      <c r="R184" s="285"/>
      <c r="S184" s="285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85"/>
      <c r="R185" s="285"/>
      <c r="S185" s="285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85"/>
      <c r="R186" s="285"/>
      <c r="S186" s="285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94"/>
      <c r="R188" s="295"/>
      <c r="S188" s="296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97"/>
      <c r="R189" s="298"/>
      <c r="S189" s="299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300"/>
      <c r="R190" s="301"/>
      <c r="S190" s="302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85"/>
      <c r="R191" s="285"/>
      <c r="S191" s="285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80"/>
      <c r="R192" s="280"/>
      <c r="S192" s="280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80"/>
      <c r="R193" s="280"/>
      <c r="S193" s="280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85"/>
      <c r="R194" s="285"/>
      <c r="S194" s="285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85"/>
      <c r="R195" s="285"/>
      <c r="S195" s="285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85"/>
      <c r="R196" s="285"/>
      <c r="S196" s="285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307"/>
      <c r="R197" s="308"/>
      <c r="S197" s="30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6" priority="157">
      <formula>AND($N17 &gt; 0, ISNUMBER($N17))</formula>
    </cfRule>
    <cfRule type="expression" dxfId="3955" priority="158">
      <formula>AND($N17 = 0 * ISNUMBER($N17))</formula>
    </cfRule>
    <cfRule type="expression" dxfId="3954" priority="159">
      <formula>AND($N17 &lt; 0, ISNUMBER($N17))</formula>
    </cfRule>
  </conditionalFormatting>
  <conditionalFormatting sqref="A17:F36">
    <cfRule type="expression" dxfId="3953" priority="166">
      <formula>AND($E17 &gt; 0, ISNUMBER($E17))</formula>
    </cfRule>
    <cfRule type="expression" dxfId="3952" priority="167">
      <formula>AND($E17 = 0 * ISNUMBER($E17))</formula>
    </cfRule>
    <cfRule type="expression" dxfId="3951" priority="168">
      <formula>AND($E17 &lt; 0, ISNUMBER($E17))</formula>
    </cfRule>
  </conditionalFormatting>
  <conditionalFormatting sqref="A17:C36 G17:I36">
    <cfRule type="expression" dxfId="3950" priority="163">
      <formula>AND($H17 &gt; 0, ISNUMBER($H17))</formula>
    </cfRule>
    <cfRule type="expression" dxfId="3949" priority="164">
      <formula>AND($H17 = 0 * ISNUMBER($H17))</formula>
    </cfRule>
    <cfRule type="expression" dxfId="3948" priority="165">
      <formula>AND($H17 &lt; 0, ISNUMBER($H17))</formula>
    </cfRule>
  </conditionalFormatting>
  <conditionalFormatting sqref="A17:C36 J17:L36">
    <cfRule type="expression" dxfId="3947" priority="160">
      <formula>AND($K17 &gt; 0, ISNUMBER($K17))</formula>
    </cfRule>
    <cfRule type="expression" dxfId="3946" priority="161">
      <formula>AND($K17 = 0 * ISNUMBER($K17))</formula>
    </cfRule>
    <cfRule type="expression" dxfId="3945" priority="162">
      <formula>AND($K17 &lt; 0, ISNUMBER($K17))</formula>
    </cfRule>
  </conditionalFormatting>
  <conditionalFormatting sqref="D15:F16 E37:F37">
    <cfRule type="expression" dxfId="3944" priority="154">
      <formula>$E$37 &gt; 0</formula>
    </cfRule>
    <cfRule type="expression" dxfId="3943" priority="155">
      <formula>$E$37 = 0</formula>
    </cfRule>
    <cfRule type="expression" dxfId="3942" priority="156">
      <formula>$E$37 &lt; 0</formula>
    </cfRule>
  </conditionalFormatting>
  <conditionalFormatting sqref="G15:I16 H37:I37">
    <cfRule type="expression" dxfId="3941" priority="151">
      <formula>$H$37 &gt; 0</formula>
    </cfRule>
    <cfRule type="expression" dxfId="3940" priority="152">
      <formula>$H$37 = 0</formula>
    </cfRule>
    <cfRule type="expression" dxfId="3939" priority="153">
      <formula>$H$37 &lt; 0</formula>
    </cfRule>
  </conditionalFormatting>
  <conditionalFormatting sqref="J15:L16 K37:L37">
    <cfRule type="expression" dxfId="3938" priority="148">
      <formula>$K$37 &gt; 0</formula>
    </cfRule>
    <cfRule type="expression" dxfId="3937" priority="149">
      <formula>$K$37 = 0</formula>
    </cfRule>
    <cfRule type="expression" dxfId="3936" priority="150">
      <formula>$K$37 &lt; 0</formula>
    </cfRule>
  </conditionalFormatting>
  <conditionalFormatting sqref="M15:O16 N37:O37">
    <cfRule type="expression" dxfId="3935" priority="145">
      <formula>$N$37 &gt; 0</formula>
    </cfRule>
    <cfRule type="expression" dxfId="3934" priority="146">
      <formula>$N$37 = 0</formula>
    </cfRule>
    <cfRule type="expression" dxfId="3933" priority="147">
      <formula>$N$37 &lt; 0</formula>
    </cfRule>
  </conditionalFormatting>
  <conditionalFormatting sqref="A44:C63 M44:O63">
    <cfRule type="expression" dxfId="3932" priority="133">
      <formula>AND($N44 &gt; 0, ISNUMBER($N44))</formula>
    </cfRule>
    <cfRule type="expression" dxfId="3931" priority="134">
      <formula>AND($N44 = 0 * ISNUMBER($N44))</formula>
    </cfRule>
    <cfRule type="expression" dxfId="3930" priority="135">
      <formula>AND($N44 &lt; 0, ISNUMBER($N44))</formula>
    </cfRule>
  </conditionalFormatting>
  <conditionalFormatting sqref="A44:F63">
    <cfRule type="expression" dxfId="3929" priority="142">
      <formula>AND($E44 &gt; 0, ISNUMBER($E44))</formula>
    </cfRule>
    <cfRule type="expression" dxfId="3928" priority="143">
      <formula>AND($E44 = 0 * ISNUMBER($E44))</formula>
    </cfRule>
    <cfRule type="expression" dxfId="3927" priority="144">
      <formula>AND($E44 &lt; 0, ISNUMBER($E44))</formula>
    </cfRule>
  </conditionalFormatting>
  <conditionalFormatting sqref="A44:C63 G44:I63">
    <cfRule type="expression" dxfId="3926" priority="139">
      <formula>AND($H44 &gt; 0, ISNUMBER($H44))</formula>
    </cfRule>
    <cfRule type="expression" dxfId="3925" priority="140">
      <formula>AND($H44 = 0 * ISNUMBER($H44))</formula>
    </cfRule>
    <cfRule type="expression" dxfId="3924" priority="141">
      <formula>AND($H44 &lt; 0, ISNUMBER($H44))</formula>
    </cfRule>
  </conditionalFormatting>
  <conditionalFormatting sqref="A44:C63 J44:L63">
    <cfRule type="expression" dxfId="3923" priority="136">
      <formula>AND($K44 &gt; 0, ISNUMBER($K44))</formula>
    </cfRule>
    <cfRule type="expression" dxfId="3922" priority="137">
      <formula>AND($K44 = 0 * ISNUMBER($K44))</formula>
    </cfRule>
    <cfRule type="expression" dxfId="3921" priority="138">
      <formula>AND($K44 &lt; 0, ISNUMBER($K44))</formula>
    </cfRule>
  </conditionalFormatting>
  <conditionalFormatting sqref="D42:F43 E64:F64">
    <cfRule type="expression" dxfId="3920" priority="130">
      <formula>$E$64 &gt; 0</formula>
    </cfRule>
    <cfRule type="expression" dxfId="3919" priority="131">
      <formula>$E$64 = 0</formula>
    </cfRule>
    <cfRule type="expression" dxfId="3918" priority="132">
      <formula>$E$64 &lt; 0</formula>
    </cfRule>
  </conditionalFormatting>
  <conditionalFormatting sqref="G42:I43 H64:I64">
    <cfRule type="expression" dxfId="3917" priority="127">
      <formula>$H$64 &gt; 0</formula>
    </cfRule>
    <cfRule type="expression" dxfId="3916" priority="128">
      <formula>$H$64 = 0</formula>
    </cfRule>
    <cfRule type="expression" dxfId="3915" priority="129">
      <formula>$H$64 &lt; 0</formula>
    </cfRule>
  </conditionalFormatting>
  <conditionalFormatting sqref="J42:L43 K64:L64">
    <cfRule type="expression" dxfId="3914" priority="124">
      <formula>$K$64 &gt; 0</formula>
    </cfRule>
    <cfRule type="expression" dxfId="3913" priority="125">
      <formula>$K$64 = 0</formula>
    </cfRule>
    <cfRule type="expression" dxfId="3912" priority="126">
      <formula>$K$64 &lt; 0</formula>
    </cfRule>
  </conditionalFormatting>
  <conditionalFormatting sqref="M42:O43 N64:O64">
    <cfRule type="expression" dxfId="3911" priority="121">
      <formula>$N$64 &gt; 0</formula>
    </cfRule>
    <cfRule type="expression" dxfId="3910" priority="122">
      <formula>$N$64 = 0</formula>
    </cfRule>
    <cfRule type="expression" dxfId="3909" priority="123">
      <formula>$N$64 &lt; 0</formula>
    </cfRule>
  </conditionalFormatting>
  <conditionalFormatting sqref="A71:C90 M71:O90">
    <cfRule type="expression" dxfId="3908" priority="109">
      <formula>AND($N71 &gt; 0, ISNUMBER($N71))</formula>
    </cfRule>
    <cfRule type="expression" dxfId="3907" priority="110">
      <formula>AND($N71 = 0 * ISNUMBER($N71))</formula>
    </cfRule>
    <cfRule type="expression" dxfId="3906" priority="111">
      <formula>AND($N71 &lt; 0, ISNUMBER($N71))</formula>
    </cfRule>
  </conditionalFormatting>
  <conditionalFormatting sqref="A71:F90">
    <cfRule type="expression" dxfId="3905" priority="118">
      <formula>AND($E71 &gt; 0, ISNUMBER($E71))</formula>
    </cfRule>
    <cfRule type="expression" dxfId="3904" priority="119">
      <formula>AND($E71 = 0 * ISNUMBER($E71))</formula>
    </cfRule>
    <cfRule type="expression" dxfId="3903" priority="120">
      <formula>AND($E71 &lt; 0, ISNUMBER($E71))</formula>
    </cfRule>
  </conditionalFormatting>
  <conditionalFormatting sqref="A71:C90 G71:I90">
    <cfRule type="expression" dxfId="3902" priority="115">
      <formula>AND($H71 &gt; 0, ISNUMBER($H71))</formula>
    </cfRule>
    <cfRule type="expression" dxfId="3901" priority="116">
      <formula>AND($H71 = 0 * ISNUMBER($H71))</formula>
    </cfRule>
    <cfRule type="expression" dxfId="3900" priority="117">
      <formula>AND($H71 &lt; 0, ISNUMBER($H71))</formula>
    </cfRule>
  </conditionalFormatting>
  <conditionalFormatting sqref="A71:C90 J71:L90">
    <cfRule type="expression" dxfId="3899" priority="112">
      <formula>AND($K71 &gt; 0, ISNUMBER($K71))</formula>
    </cfRule>
    <cfRule type="expression" dxfId="3898" priority="113">
      <formula>AND($K71 = 0 * ISNUMBER($K71))</formula>
    </cfRule>
    <cfRule type="expression" dxfId="3897" priority="114">
      <formula>AND($K71 &lt; 0, ISNUMBER($K71))</formula>
    </cfRule>
  </conditionalFormatting>
  <conditionalFormatting sqref="D69:F70 E91:F91">
    <cfRule type="expression" dxfId="3896" priority="106">
      <formula>$E$91 &gt; 0</formula>
    </cfRule>
    <cfRule type="expression" dxfId="3895" priority="107">
      <formula>$E$91 = 0</formula>
    </cfRule>
    <cfRule type="expression" dxfId="3894" priority="108">
      <formula>$E$91 &lt; 0</formula>
    </cfRule>
  </conditionalFormatting>
  <conditionalFormatting sqref="G69:I70 H91:I91">
    <cfRule type="expression" dxfId="3893" priority="103">
      <formula>$H$91 &gt; 0</formula>
    </cfRule>
    <cfRule type="expression" dxfId="3892" priority="104">
      <formula>$H$91 = 0</formula>
    </cfRule>
    <cfRule type="expression" dxfId="3891" priority="105">
      <formula>$H$91 &lt; 0</formula>
    </cfRule>
  </conditionalFormatting>
  <conditionalFormatting sqref="J69:L70 K91:L91">
    <cfRule type="expression" dxfId="3890" priority="100">
      <formula>$K$91 &gt; 0</formula>
    </cfRule>
    <cfRule type="expression" dxfId="3889" priority="101">
      <formula>$K$91 = 0</formula>
    </cfRule>
    <cfRule type="expression" dxfId="3888" priority="102">
      <formula>$K$91 &lt; 0</formula>
    </cfRule>
  </conditionalFormatting>
  <conditionalFormatting sqref="M69:O70 N91:O91">
    <cfRule type="expression" dxfId="3887" priority="97">
      <formula>$N$91 &gt; 0</formula>
    </cfRule>
    <cfRule type="expression" dxfId="3886" priority="98">
      <formula>$N$91 = 0</formula>
    </cfRule>
    <cfRule type="expression" dxfId="3885" priority="99">
      <formula>$N$91 &lt; 0</formula>
    </cfRule>
  </conditionalFormatting>
  <conditionalFormatting sqref="A98:C117 M98:O117">
    <cfRule type="expression" dxfId="3884" priority="85">
      <formula>AND($N98 &gt; 0, ISNUMBER($N98))</formula>
    </cfRule>
    <cfRule type="expression" dxfId="3883" priority="86">
      <formula>AND($N98 = 0 * ISNUMBER($N98))</formula>
    </cfRule>
    <cfRule type="expression" dxfId="3882" priority="87">
      <formula>AND($N98 &lt; 0, ISNUMBER($N98))</formula>
    </cfRule>
  </conditionalFormatting>
  <conditionalFormatting sqref="A98:F117">
    <cfRule type="expression" dxfId="3881" priority="94">
      <formula>AND($E98 &gt; 0, ISNUMBER($E98))</formula>
    </cfRule>
    <cfRule type="expression" dxfId="3880" priority="95">
      <formula>AND($E98 = 0 * ISNUMBER($E98))</formula>
    </cfRule>
    <cfRule type="expression" dxfId="3879" priority="96">
      <formula>AND($E98 &lt; 0, ISNUMBER($E98))</formula>
    </cfRule>
  </conditionalFormatting>
  <conditionalFormatting sqref="A98:C117 G98:I117">
    <cfRule type="expression" dxfId="3878" priority="91">
      <formula>AND($H98 &gt; 0, ISNUMBER($H98))</formula>
    </cfRule>
    <cfRule type="expression" dxfId="3877" priority="92">
      <formula>AND($H98 = 0 * ISNUMBER($H98))</formula>
    </cfRule>
    <cfRule type="expression" dxfId="3876" priority="93">
      <formula>AND($H98 &lt; 0, ISNUMBER($H98))</formula>
    </cfRule>
  </conditionalFormatting>
  <conditionalFormatting sqref="A98:C117 J98:L117">
    <cfRule type="expression" dxfId="3875" priority="88">
      <formula>AND($K98 &gt; 0, ISNUMBER($K98))</formula>
    </cfRule>
    <cfRule type="expression" dxfId="3874" priority="89">
      <formula>AND($K98 = 0 * ISNUMBER($K98))</formula>
    </cfRule>
    <cfRule type="expression" dxfId="3873" priority="90">
      <formula>AND($K98 &lt; 0, ISNUMBER($K98))</formula>
    </cfRule>
  </conditionalFormatting>
  <conditionalFormatting sqref="D96:F97 E118:F118">
    <cfRule type="expression" dxfId="3872" priority="82">
      <formula>$E$118 &gt; 0</formula>
    </cfRule>
    <cfRule type="expression" dxfId="3871" priority="83">
      <formula>$E$118 = 0</formula>
    </cfRule>
    <cfRule type="expression" dxfId="3870" priority="84">
      <formula>$E$118 &lt; 0</formula>
    </cfRule>
  </conditionalFormatting>
  <conditionalFormatting sqref="G96:I97 H118:I118">
    <cfRule type="expression" dxfId="3869" priority="79">
      <formula>$H$118 &gt; 0</formula>
    </cfRule>
    <cfRule type="expression" dxfId="3868" priority="80">
      <formula>$H$118 = 0</formula>
    </cfRule>
    <cfRule type="expression" dxfId="3867" priority="81">
      <formula>$H$118 &lt; 0</formula>
    </cfRule>
  </conditionalFormatting>
  <conditionalFormatting sqref="J96:L97 K118:L118">
    <cfRule type="expression" dxfId="3866" priority="76">
      <formula>$K$118 &gt; 0</formula>
    </cfRule>
    <cfRule type="expression" dxfId="3865" priority="77">
      <formula>$K$118 = 0</formula>
    </cfRule>
    <cfRule type="expression" dxfId="3864" priority="78">
      <formula>$K$118 &lt; 0</formula>
    </cfRule>
  </conditionalFormatting>
  <conditionalFormatting sqref="M96:O97 N118:O118">
    <cfRule type="expression" dxfId="3863" priority="73">
      <formula>$N$118 &gt; 0</formula>
    </cfRule>
    <cfRule type="expression" dxfId="3862" priority="74">
      <formula>$N$118 = 0</formula>
    </cfRule>
    <cfRule type="expression" dxfId="3861" priority="75">
      <formula>$N$118 &lt; 0</formula>
    </cfRule>
  </conditionalFormatting>
  <conditionalFormatting sqref="A125:C144 M125:O144">
    <cfRule type="expression" dxfId="3860" priority="61">
      <formula>AND($N125 &gt; 0, ISNUMBER($N125))</formula>
    </cfRule>
    <cfRule type="expression" dxfId="3859" priority="62">
      <formula>AND($N125 = 0 * ISNUMBER($N125))</formula>
    </cfRule>
    <cfRule type="expression" dxfId="3858" priority="63">
      <formula>AND($N125 &lt; 0, ISNUMBER($N125))</formula>
    </cfRule>
  </conditionalFormatting>
  <conditionalFormatting sqref="A125:F144">
    <cfRule type="expression" dxfId="3857" priority="70">
      <formula>AND($E125 &gt; 0, ISNUMBER($E125))</formula>
    </cfRule>
    <cfRule type="expression" dxfId="3856" priority="71">
      <formula>AND($E125 = 0 * ISNUMBER($E125))</formula>
    </cfRule>
    <cfRule type="expression" dxfId="3855" priority="72">
      <formula>AND($E125 &lt; 0, ISNUMBER($E125))</formula>
    </cfRule>
  </conditionalFormatting>
  <conditionalFormatting sqref="A125:C144 G125:I144">
    <cfRule type="expression" dxfId="3854" priority="67">
      <formula>AND($H125 &gt; 0, ISNUMBER($H125))</formula>
    </cfRule>
    <cfRule type="expression" dxfId="3853" priority="68">
      <formula>AND($H125 = 0 * ISNUMBER($H125))</formula>
    </cfRule>
    <cfRule type="expression" dxfId="3852" priority="69">
      <formula>AND($H125 &lt; 0, ISNUMBER($H125))</formula>
    </cfRule>
  </conditionalFormatting>
  <conditionalFormatting sqref="A125:C144 J125:L144">
    <cfRule type="expression" dxfId="3851" priority="64">
      <formula>AND($K125 &gt; 0, ISNUMBER($K125))</formula>
    </cfRule>
    <cfRule type="expression" dxfId="3850" priority="65">
      <formula>AND($K125 = 0 * ISNUMBER($K125))</formula>
    </cfRule>
    <cfRule type="expression" dxfId="3849" priority="66">
      <formula>AND($K125 &lt; 0, ISNUMBER($K125))</formula>
    </cfRule>
  </conditionalFormatting>
  <conditionalFormatting sqref="D123:F124 E145:F145">
    <cfRule type="expression" dxfId="3848" priority="58">
      <formula>$E$145 &gt; 0</formula>
    </cfRule>
    <cfRule type="expression" dxfId="3847" priority="59">
      <formula>$E$145 = 0</formula>
    </cfRule>
    <cfRule type="expression" dxfId="3846" priority="60">
      <formula>$E$145 &lt; 0</formula>
    </cfRule>
  </conditionalFormatting>
  <conditionalFormatting sqref="G123:I124 H145:I145">
    <cfRule type="expression" dxfId="3845" priority="55">
      <formula>$H$145 &gt; 0</formula>
    </cfRule>
    <cfRule type="expression" dxfId="3844" priority="56">
      <formula>$H$145 = 0</formula>
    </cfRule>
    <cfRule type="expression" dxfId="3843" priority="57">
      <formula>$H$145 &lt; 0</formula>
    </cfRule>
  </conditionalFormatting>
  <conditionalFormatting sqref="J123:L124 K145:L145">
    <cfRule type="expression" dxfId="3842" priority="52">
      <formula>$K$145 &gt; 0</formula>
    </cfRule>
    <cfRule type="expression" dxfId="3841" priority="53">
      <formula>$K$145 = 0</formula>
    </cfRule>
    <cfRule type="expression" dxfId="3840" priority="54">
      <formula>$K$145 &lt; 0</formula>
    </cfRule>
  </conditionalFormatting>
  <conditionalFormatting sqref="M123:O124 N145:O145">
    <cfRule type="expression" dxfId="3839" priority="49">
      <formula>$N$145 &gt; 0</formula>
    </cfRule>
    <cfRule type="expression" dxfId="3838" priority="50">
      <formula>$N$145 = 0</formula>
    </cfRule>
    <cfRule type="expression" dxfId="3837" priority="51">
      <formula>$N$145 &lt; 0</formula>
    </cfRule>
  </conditionalFormatting>
  <conditionalFormatting sqref="A152:C171 M152:O171">
    <cfRule type="expression" dxfId="3836" priority="37">
      <formula>AND($N152 &gt; 0, ISNUMBER($N152))</formula>
    </cfRule>
    <cfRule type="expression" dxfId="3835" priority="38">
      <formula>AND($N152 = 0 * ISNUMBER($N152))</formula>
    </cfRule>
    <cfRule type="expression" dxfId="3834" priority="39">
      <formula>AND($N152 &lt; 0, ISNUMBER($N152))</formula>
    </cfRule>
  </conditionalFormatting>
  <conditionalFormatting sqref="A152:F171">
    <cfRule type="expression" dxfId="3833" priority="46">
      <formula>AND($E152 &gt; 0, ISNUMBER($E152))</formula>
    </cfRule>
    <cfRule type="expression" dxfId="3832" priority="47">
      <formula>AND($E152 = 0 * ISNUMBER($E152))</formula>
    </cfRule>
    <cfRule type="expression" dxfId="3831" priority="48">
      <formula>AND($E152 &lt; 0, ISNUMBER($E152))</formula>
    </cfRule>
  </conditionalFormatting>
  <conditionalFormatting sqref="A152:C171 G152:I171">
    <cfRule type="expression" dxfId="3830" priority="43">
      <formula>AND($H152 &gt; 0, ISNUMBER($H152))</formula>
    </cfRule>
    <cfRule type="expression" dxfId="3829" priority="44">
      <formula>AND($H152 = 0 * ISNUMBER($H152))</formula>
    </cfRule>
    <cfRule type="expression" dxfId="3828" priority="45">
      <formula>AND($H152 &lt; 0, ISNUMBER($H152))</formula>
    </cfRule>
  </conditionalFormatting>
  <conditionalFormatting sqref="A152:C171 J152:L171">
    <cfRule type="expression" dxfId="3827" priority="40">
      <formula>AND($K152 &gt; 0, ISNUMBER($K152))</formula>
    </cfRule>
    <cfRule type="expression" dxfId="3826" priority="41">
      <formula>AND($K152 = 0 * ISNUMBER($K152))</formula>
    </cfRule>
    <cfRule type="expression" dxfId="3825" priority="42">
      <formula>AND($K152 &lt; 0, ISNUMBER($K152))</formula>
    </cfRule>
  </conditionalFormatting>
  <conditionalFormatting sqref="D150:F151 E172:F172">
    <cfRule type="expression" dxfId="3824" priority="34">
      <formula>$E$172 &gt; 0</formula>
    </cfRule>
    <cfRule type="expression" dxfId="3823" priority="35">
      <formula>$E$172 = 0</formula>
    </cfRule>
    <cfRule type="expression" dxfId="3822" priority="36">
      <formula>$E$172 &lt; 0</formula>
    </cfRule>
  </conditionalFormatting>
  <conditionalFormatting sqref="G150:I151 H172:I172">
    <cfRule type="expression" dxfId="3821" priority="31">
      <formula>$H$172 &gt; 0</formula>
    </cfRule>
    <cfRule type="expression" dxfId="3820" priority="32">
      <formula>$H$172 = 0</formula>
    </cfRule>
    <cfRule type="expression" dxfId="3819" priority="33">
      <formula>$H$172 &lt; 0</formula>
    </cfRule>
  </conditionalFormatting>
  <conditionalFormatting sqref="J150:L151 K172:L172">
    <cfRule type="expression" dxfId="3818" priority="28">
      <formula>$K$172 &gt; 0</formula>
    </cfRule>
    <cfRule type="expression" dxfId="3817" priority="29">
      <formula>$K$172 = 0</formula>
    </cfRule>
    <cfRule type="expression" dxfId="3816" priority="30">
      <formula>$K$172 &lt; 0</formula>
    </cfRule>
  </conditionalFormatting>
  <conditionalFormatting sqref="M150:O151 N172:O172">
    <cfRule type="expression" dxfId="3815" priority="25">
      <formula>$N$172 &gt; 0</formula>
    </cfRule>
    <cfRule type="expression" dxfId="3814" priority="26">
      <formula>$N$172 = 0</formula>
    </cfRule>
    <cfRule type="expression" dxfId="3813" priority="27">
      <formula>$N$172 &lt; 0</formula>
    </cfRule>
  </conditionalFormatting>
  <conditionalFormatting sqref="A179:C198 M179:O198">
    <cfRule type="expression" dxfId="3812" priority="13">
      <formula>AND($N179 &gt; 0, ISNUMBER($N179))</formula>
    </cfRule>
    <cfRule type="expression" dxfId="3811" priority="14">
      <formula>AND($N179 = 0 * ISNUMBER($N179))</formula>
    </cfRule>
    <cfRule type="expression" dxfId="3810" priority="15">
      <formula>AND($N179 &lt; 0, ISNUMBER($N179))</formula>
    </cfRule>
  </conditionalFormatting>
  <conditionalFormatting sqref="A179:F198">
    <cfRule type="expression" dxfId="3809" priority="22">
      <formula>AND($E179 &gt; 0, ISNUMBER($E179))</formula>
    </cfRule>
    <cfRule type="expression" dxfId="3808" priority="23">
      <formula>AND($E179 = 0 * ISNUMBER($E179))</formula>
    </cfRule>
    <cfRule type="expression" dxfId="3807" priority="24">
      <formula>AND($E179 &lt; 0, ISNUMBER($E179))</formula>
    </cfRule>
  </conditionalFormatting>
  <conditionalFormatting sqref="A179:C198 G179:I198">
    <cfRule type="expression" dxfId="3806" priority="19">
      <formula>AND($H179 &gt; 0, ISNUMBER($H179))</formula>
    </cfRule>
    <cfRule type="expression" dxfId="3805" priority="20">
      <formula>AND($H179 = 0 * ISNUMBER($H179))</formula>
    </cfRule>
    <cfRule type="expression" dxfId="3804" priority="21">
      <formula>AND($H179 &lt; 0, ISNUMBER($H179))</formula>
    </cfRule>
  </conditionalFormatting>
  <conditionalFormatting sqref="A179:C198 J179:L198">
    <cfRule type="expression" dxfId="3803" priority="16">
      <formula>AND($K179 &gt; 0, ISNUMBER($K179))</formula>
    </cfRule>
    <cfRule type="expression" dxfId="3802" priority="17">
      <formula>AND($K179 = 0 * ISNUMBER($K179))</formula>
    </cfRule>
    <cfRule type="expression" dxfId="3801" priority="18">
      <formula>AND($K179 &lt; 0, ISNUMBER($K179))</formula>
    </cfRule>
  </conditionalFormatting>
  <conditionalFormatting sqref="D177:F178 E199:F199">
    <cfRule type="expression" dxfId="3800" priority="10">
      <formula>$E$199 &gt; 0</formula>
    </cfRule>
    <cfRule type="expression" dxfId="3799" priority="11">
      <formula>$E$199 = 0</formula>
    </cfRule>
    <cfRule type="expression" dxfId="3798" priority="12">
      <formula>$E$199 &lt; 0</formula>
    </cfRule>
  </conditionalFormatting>
  <conditionalFormatting sqref="G177:I178 H199:I199">
    <cfRule type="expression" dxfId="3797" priority="7">
      <formula>$H$199 &gt; 0</formula>
    </cfRule>
    <cfRule type="expression" dxfId="3796" priority="8">
      <formula>$H$199 = 0</formula>
    </cfRule>
    <cfRule type="expression" dxfId="3795" priority="9">
      <formula>$H$199 &lt; 0</formula>
    </cfRule>
  </conditionalFormatting>
  <conditionalFormatting sqref="J177:L178 K199:L199">
    <cfRule type="expression" dxfId="3794" priority="4">
      <formula>$K$199 &gt; 0</formula>
    </cfRule>
    <cfRule type="expression" dxfId="3793" priority="5">
      <formula>$K$199 = 0</formula>
    </cfRule>
    <cfRule type="expression" dxfId="3792" priority="6">
      <formula>$K$199 &lt; 0</formula>
    </cfRule>
  </conditionalFormatting>
  <conditionalFormatting sqref="M177:O178 N199:O199">
    <cfRule type="expression" dxfId="3791" priority="1">
      <formula>$N$199 &gt; 0</formula>
    </cfRule>
    <cfRule type="expression" dxfId="3790" priority="2">
      <formula>$N$199 = 0</formula>
    </cfRule>
    <cfRule type="expression" dxfId="37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44413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73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2021-08-05(목) 오전 00:00</v>
      </c>
      <c r="C15" s="326"/>
      <c r="D15" s="282" t="str">
        <f>TEXT($G$1, "[$-ko-KR]yyyy-mm-dd(ddd) ") &amp; "오후 14:00"</f>
        <v>2021-08-05(목) 오후 14:00</v>
      </c>
      <c r="E15" s="283"/>
      <c r="F15" s="284"/>
      <c r="G15" s="282" t="str">
        <f>TEXT($G$1, "[$-ko-KR]yyyy-mm-dd(ddd) ") &amp; "오후 19:00"</f>
        <v>2021-08-05(목) 오후 19:00</v>
      </c>
      <c r="H15" s="283"/>
      <c r="I15" s="284"/>
      <c r="J15" s="282" t="str">
        <f>TEXT($G$1, "[$-ko-KR]yyyy-mm-dd(ddd) ") &amp; "오후 21:00"</f>
        <v>2021-08-05(목) 오후 21:00</v>
      </c>
      <c r="K15" s="283"/>
      <c r="L15" s="284"/>
      <c r="M15" s="282" t="str">
        <f>TEXT($G$1+1, "[$-ko-KR]yyyy-mm-dd(ddd) ") &amp; "오전 00:00"</f>
        <v>2021-08-06(금)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73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2021-08-05(목) 오전 00:00</v>
      </c>
      <c r="C42" s="323"/>
      <c r="D42" s="282" t="str">
        <f>TEXT($G$1, "[$-ko-KR]yyyy-mm-dd(ddd) ") &amp; "오후 14:00"</f>
        <v>2021-08-05(목) 오후 14:00</v>
      </c>
      <c r="E42" s="283"/>
      <c r="F42" s="284"/>
      <c r="G42" s="282" t="str">
        <f>TEXT($G$1, "[$-ko-KR]yyyy-mm-dd(ddd) ") &amp; "오후 19:00"</f>
        <v>2021-08-05(목) 오후 19:00</v>
      </c>
      <c r="H42" s="283"/>
      <c r="I42" s="284"/>
      <c r="J42" s="282" t="str">
        <f>TEXT($G$1, "[$-ko-KR]yyyy-mm-dd(ddd) ") &amp; "오후 21:00"</f>
        <v>2021-08-05(목) 오후 21:00</v>
      </c>
      <c r="K42" s="283"/>
      <c r="L42" s="284"/>
      <c r="M42" s="282" t="str">
        <f>TEXT($G$1+1, "[$-ko-KR]yyyy-mm-dd(ddd) ") &amp; "오전 00:00"</f>
        <v>2021-08-06(금)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80"/>
      <c r="R44" s="280"/>
      <c r="S44" s="280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80"/>
      <c r="R45" s="280"/>
      <c r="S45" s="280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85"/>
      <c r="R46" s="285"/>
      <c r="S46" s="285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85"/>
      <c r="R47" s="285"/>
      <c r="S47" s="285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85"/>
      <c r="R48" s="285"/>
      <c r="S48" s="285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85"/>
      <c r="R49" s="285"/>
      <c r="S49" s="285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85"/>
      <c r="R50" s="285"/>
      <c r="S50" s="285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85"/>
      <c r="R51" s="285"/>
      <c r="S51" s="285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94"/>
      <c r="R53" s="295"/>
      <c r="S53" s="296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97"/>
      <c r="R54" s="298"/>
      <c r="S54" s="299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300"/>
      <c r="R55" s="301"/>
      <c r="S55" s="302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85"/>
      <c r="R56" s="285"/>
      <c r="S56" s="285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80"/>
      <c r="R57" s="280"/>
      <c r="S57" s="280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80"/>
      <c r="R58" s="280"/>
      <c r="S58" s="280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85"/>
      <c r="R59" s="285"/>
      <c r="S59" s="285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85"/>
      <c r="R60" s="285"/>
      <c r="S60" s="285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85"/>
      <c r="R61" s="285"/>
      <c r="S61" s="285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307"/>
      <c r="R62" s="308"/>
      <c r="S62" s="30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73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2021-08-05(목) 오전 00:00</v>
      </c>
      <c r="C69" s="323"/>
      <c r="D69" s="282" t="str">
        <f>TEXT($G$1, "[$-ko-KR]yyyy-mm-dd(ddd) ") &amp; "오후 14:00"</f>
        <v>2021-08-05(목) 오후 14:00</v>
      </c>
      <c r="E69" s="283"/>
      <c r="F69" s="284"/>
      <c r="G69" s="282" t="str">
        <f>TEXT($G$1, "[$-ko-KR]yyyy-mm-dd(ddd) ") &amp; "오후 19:00"</f>
        <v>2021-08-05(목) 오후 19:00</v>
      </c>
      <c r="H69" s="283"/>
      <c r="I69" s="284"/>
      <c r="J69" s="282" t="str">
        <f>TEXT($G$1, "[$-ko-KR]yyyy-mm-dd(ddd) ") &amp; "오후 21:00"</f>
        <v>2021-08-05(목) 오후 21:00</v>
      </c>
      <c r="K69" s="283"/>
      <c r="L69" s="284"/>
      <c r="M69" s="282" t="str">
        <f>TEXT($G$1+1, "[$-ko-KR]yyyy-mm-dd(ddd) ") &amp; "오전 00:00"</f>
        <v>2021-08-06(금)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80"/>
      <c r="R71" s="280"/>
      <c r="S71" s="280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80"/>
      <c r="R72" s="280"/>
      <c r="S72" s="280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85"/>
      <c r="R73" s="285"/>
      <c r="S73" s="285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85"/>
      <c r="R74" s="285"/>
      <c r="S74" s="285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85"/>
      <c r="R75" s="285"/>
      <c r="S75" s="285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85"/>
      <c r="R76" s="285"/>
      <c r="S76" s="285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85"/>
      <c r="R77" s="285"/>
      <c r="S77" s="285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85"/>
      <c r="R78" s="285"/>
      <c r="S78" s="285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94"/>
      <c r="R80" s="295"/>
      <c r="S80" s="296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97"/>
      <c r="R81" s="298"/>
      <c r="S81" s="299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300"/>
      <c r="R82" s="301"/>
      <c r="S82" s="302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85"/>
      <c r="R83" s="285"/>
      <c r="S83" s="285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80"/>
      <c r="R84" s="280"/>
      <c r="S84" s="280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80"/>
      <c r="R85" s="280"/>
      <c r="S85" s="280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85"/>
      <c r="R86" s="285"/>
      <c r="S86" s="285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85"/>
      <c r="R87" s="285"/>
      <c r="S87" s="285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85"/>
      <c r="R88" s="285"/>
      <c r="S88" s="285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307"/>
      <c r="R89" s="308"/>
      <c r="S89" s="30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73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2021-08-05(목) 오전 00:00</v>
      </c>
      <c r="C96" s="323"/>
      <c r="D96" s="282" t="str">
        <f>TEXT($G$1, "[$-ko-KR]yyyy-mm-dd(ddd) ") &amp; "오후 14:00"</f>
        <v>2021-08-05(목) 오후 14:00</v>
      </c>
      <c r="E96" s="283"/>
      <c r="F96" s="284"/>
      <c r="G96" s="282" t="str">
        <f>TEXT($G$1, "[$-ko-KR]yyyy-mm-dd(ddd) ") &amp; "오후 19:00"</f>
        <v>2021-08-05(목) 오후 19:00</v>
      </c>
      <c r="H96" s="283"/>
      <c r="I96" s="284"/>
      <c r="J96" s="282" t="str">
        <f>TEXT($G$1, "[$-ko-KR]yyyy-mm-dd(ddd) ") &amp; "오후 21:00"</f>
        <v>2021-08-05(목) 오후 21:00</v>
      </c>
      <c r="K96" s="283"/>
      <c r="L96" s="284"/>
      <c r="M96" s="282" t="str">
        <f>TEXT($G$1+1, "[$-ko-KR]yyyy-mm-dd(ddd) ") &amp; "오전 00:00"</f>
        <v>2021-08-06(금)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80"/>
      <c r="R98" s="280"/>
      <c r="S98" s="280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80"/>
      <c r="R99" s="280"/>
      <c r="S99" s="280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85"/>
      <c r="R100" s="285"/>
      <c r="S100" s="285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85"/>
      <c r="R101" s="285"/>
      <c r="S101" s="285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85"/>
      <c r="R102" s="285"/>
      <c r="S102" s="285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85"/>
      <c r="R103" s="285"/>
      <c r="S103" s="285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85"/>
      <c r="R104" s="285"/>
      <c r="S104" s="285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85"/>
      <c r="R105" s="285"/>
      <c r="S105" s="285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94"/>
      <c r="R107" s="295"/>
      <c r="S107" s="296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97"/>
      <c r="R108" s="298"/>
      <c r="S108" s="299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300"/>
      <c r="R109" s="301"/>
      <c r="S109" s="302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85"/>
      <c r="R110" s="285"/>
      <c r="S110" s="285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80"/>
      <c r="R111" s="280"/>
      <c r="S111" s="280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80"/>
      <c r="R112" s="280"/>
      <c r="S112" s="280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85"/>
      <c r="R113" s="285"/>
      <c r="S113" s="285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85"/>
      <c r="R114" s="285"/>
      <c r="S114" s="285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85"/>
      <c r="R115" s="285"/>
      <c r="S115" s="285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307"/>
      <c r="R116" s="308"/>
      <c r="S116" s="30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73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2021-08-05(목) 오전 00:00</v>
      </c>
      <c r="C123" s="323"/>
      <c r="D123" s="282" t="str">
        <f>TEXT($G$1, "[$-ko-KR]yyyy-mm-dd(ddd) ") &amp; "오후 14:00"</f>
        <v>2021-08-05(목) 오후 14:00</v>
      </c>
      <c r="E123" s="283"/>
      <c r="F123" s="284"/>
      <c r="G123" s="282" t="str">
        <f>TEXT($G$1, "[$-ko-KR]yyyy-mm-dd(ddd) ") &amp; "오후 19:00"</f>
        <v>2021-08-05(목) 오후 19:00</v>
      </c>
      <c r="H123" s="283"/>
      <c r="I123" s="284"/>
      <c r="J123" s="282" t="str">
        <f>TEXT($G$1, "[$-ko-KR]yyyy-mm-dd(ddd) ") &amp; "오후 21:00"</f>
        <v>2021-08-05(목) 오후 21:00</v>
      </c>
      <c r="K123" s="283"/>
      <c r="L123" s="284"/>
      <c r="M123" s="282" t="str">
        <f>TEXT($G$1+1, "[$-ko-KR]yyyy-mm-dd(ddd) ") &amp; "오전 00:00"</f>
        <v>2021-08-06(금)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80"/>
      <c r="R125" s="280"/>
      <c r="S125" s="280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80"/>
      <c r="R126" s="280"/>
      <c r="S126" s="280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85"/>
      <c r="R127" s="285"/>
      <c r="S127" s="285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85"/>
      <c r="R128" s="285"/>
      <c r="S128" s="285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85"/>
      <c r="R129" s="285"/>
      <c r="S129" s="285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85"/>
      <c r="R130" s="285"/>
      <c r="S130" s="285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85"/>
      <c r="R131" s="285"/>
      <c r="S131" s="285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85"/>
      <c r="R132" s="285"/>
      <c r="S132" s="285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94"/>
      <c r="R134" s="295"/>
      <c r="S134" s="296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97"/>
      <c r="R135" s="298"/>
      <c r="S135" s="299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300"/>
      <c r="R136" s="301"/>
      <c r="S136" s="302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85"/>
      <c r="R137" s="285"/>
      <c r="S137" s="285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80"/>
      <c r="R138" s="280"/>
      <c r="S138" s="280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80"/>
      <c r="R139" s="280"/>
      <c r="S139" s="280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85"/>
      <c r="R140" s="285"/>
      <c r="S140" s="285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85"/>
      <c r="R141" s="285"/>
      <c r="S141" s="285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85"/>
      <c r="R142" s="285"/>
      <c r="S142" s="285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307"/>
      <c r="R143" s="308"/>
      <c r="S143" s="30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73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2021-08-05(목) 오전 00:00</v>
      </c>
      <c r="C150" s="323"/>
      <c r="D150" s="282" t="str">
        <f>TEXT($G$1, "[$-ko-KR]yyyy-mm-dd(ddd) ") &amp; "오후 14:00"</f>
        <v>2021-08-05(목) 오후 14:00</v>
      </c>
      <c r="E150" s="283"/>
      <c r="F150" s="284"/>
      <c r="G150" s="282" t="str">
        <f>TEXT($G$1, "[$-ko-KR]yyyy-mm-dd(ddd) ") &amp; "오후 19:00"</f>
        <v>2021-08-05(목) 오후 19:00</v>
      </c>
      <c r="H150" s="283"/>
      <c r="I150" s="284"/>
      <c r="J150" s="282" t="str">
        <f>TEXT($G$1, "[$-ko-KR]yyyy-mm-dd(ddd) ") &amp; "오후 21:00"</f>
        <v>2021-08-05(목) 오후 21:00</v>
      </c>
      <c r="K150" s="283"/>
      <c r="L150" s="284"/>
      <c r="M150" s="282" t="str">
        <f>TEXT($G$1+1, "[$-ko-KR]yyyy-mm-dd(ddd) ") &amp; "오전 00:00"</f>
        <v>2021-08-06(금)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80"/>
      <c r="R152" s="280"/>
      <c r="S152" s="280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0"/>
      <c r="R153" s="280"/>
      <c r="S153" s="280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85"/>
      <c r="R154" s="285"/>
      <c r="S154" s="285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85"/>
      <c r="R155" s="285"/>
      <c r="S155" s="285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85"/>
      <c r="R156" s="285"/>
      <c r="S156" s="285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85"/>
      <c r="R157" s="285"/>
      <c r="S157" s="285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85"/>
      <c r="R158" s="285"/>
      <c r="S158" s="285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85"/>
      <c r="R159" s="285"/>
      <c r="S159" s="285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94"/>
      <c r="R161" s="295"/>
      <c r="S161" s="296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97"/>
      <c r="R162" s="298"/>
      <c r="S162" s="299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300"/>
      <c r="R163" s="301"/>
      <c r="S163" s="302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85"/>
      <c r="R164" s="285"/>
      <c r="S164" s="285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80"/>
      <c r="R165" s="280"/>
      <c r="S165" s="280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80"/>
      <c r="R166" s="280"/>
      <c r="S166" s="280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85"/>
      <c r="R167" s="285"/>
      <c r="S167" s="285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85"/>
      <c r="R168" s="285"/>
      <c r="S168" s="285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85"/>
      <c r="R169" s="285"/>
      <c r="S169" s="285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307"/>
      <c r="R170" s="308"/>
      <c r="S170" s="30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73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2021-08-05(목) 오전 00:00</v>
      </c>
      <c r="C177" s="323"/>
      <c r="D177" s="282" t="str">
        <f>TEXT($G$1, "[$-ko-KR]yyyy-mm-dd(ddd) ") &amp; "오후 14:00"</f>
        <v>2021-08-05(목) 오후 14:00</v>
      </c>
      <c r="E177" s="283"/>
      <c r="F177" s="284"/>
      <c r="G177" s="282" t="str">
        <f>TEXT($G$1, "[$-ko-KR]yyyy-mm-dd(ddd) ") &amp; "오후 19:00"</f>
        <v>2021-08-05(목) 오후 19:00</v>
      </c>
      <c r="H177" s="283"/>
      <c r="I177" s="284"/>
      <c r="J177" s="282" t="str">
        <f>TEXT($G$1, "[$-ko-KR]yyyy-mm-dd(ddd) ") &amp; "오후 21:00"</f>
        <v>2021-08-05(목) 오후 21:00</v>
      </c>
      <c r="K177" s="283"/>
      <c r="L177" s="284"/>
      <c r="M177" s="282" t="str">
        <f>TEXT($G$1+1, "[$-ko-KR]yyyy-mm-dd(ddd) ") &amp; "오전 00:00"</f>
        <v>2021-08-06(금)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80"/>
      <c r="R179" s="280"/>
      <c r="S179" s="280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80"/>
      <c r="R180" s="280"/>
      <c r="S180" s="280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85"/>
      <c r="R181" s="285"/>
      <c r="S181" s="285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85"/>
      <c r="R182" s="285"/>
      <c r="S182" s="285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85"/>
      <c r="R183" s="285"/>
      <c r="S183" s="285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85"/>
      <c r="R184" s="285"/>
      <c r="S184" s="285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85"/>
      <c r="R185" s="285"/>
      <c r="S185" s="285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85"/>
      <c r="R186" s="285"/>
      <c r="S186" s="285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94"/>
      <c r="R188" s="295"/>
      <c r="S188" s="296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97"/>
      <c r="R189" s="298"/>
      <c r="S189" s="299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300"/>
      <c r="R190" s="301"/>
      <c r="S190" s="302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85"/>
      <c r="R191" s="285"/>
      <c r="S191" s="285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80"/>
      <c r="R192" s="280"/>
      <c r="S192" s="280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80"/>
      <c r="R193" s="280"/>
      <c r="S193" s="280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85"/>
      <c r="R194" s="285"/>
      <c r="S194" s="285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85"/>
      <c r="R195" s="285"/>
      <c r="S195" s="285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85"/>
      <c r="R196" s="285"/>
      <c r="S196" s="285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307"/>
      <c r="R197" s="308"/>
      <c r="S197" s="30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8" priority="157">
      <formula>AND($N17 &gt; 0, ISNUMBER($N17))</formula>
    </cfRule>
    <cfRule type="expression" dxfId="3777" priority="158">
      <formula>AND($N17 = 0 * ISNUMBER($N17))</formula>
    </cfRule>
    <cfRule type="expression" dxfId="3776" priority="159">
      <formula>AND($N17 &lt; 0, ISNUMBER($N17))</formula>
    </cfRule>
  </conditionalFormatting>
  <conditionalFormatting sqref="A17:F36">
    <cfRule type="expression" dxfId="3775" priority="166">
      <formula>AND($E17 &gt; 0, ISNUMBER($E17))</formula>
    </cfRule>
    <cfRule type="expression" dxfId="3774" priority="167">
      <formula>AND($E17 = 0 * ISNUMBER($E17))</formula>
    </cfRule>
    <cfRule type="expression" dxfId="3773" priority="168">
      <formula>AND($E17 &lt; 0, ISNUMBER($E17))</formula>
    </cfRule>
  </conditionalFormatting>
  <conditionalFormatting sqref="A17:C36 G17:I36">
    <cfRule type="expression" dxfId="3772" priority="163">
      <formula>AND($H17 &gt; 0, ISNUMBER($H17))</formula>
    </cfRule>
    <cfRule type="expression" dxfId="3771" priority="164">
      <formula>AND($H17 = 0 * ISNUMBER($H17))</formula>
    </cfRule>
    <cfRule type="expression" dxfId="3770" priority="165">
      <formula>AND($H17 &lt; 0, ISNUMBER($H17))</formula>
    </cfRule>
  </conditionalFormatting>
  <conditionalFormatting sqref="A17:C36 J17:L36">
    <cfRule type="expression" dxfId="3769" priority="160">
      <formula>AND($K17 &gt; 0, ISNUMBER($K17))</formula>
    </cfRule>
    <cfRule type="expression" dxfId="3768" priority="161">
      <formula>AND($K17 = 0 * ISNUMBER($K17))</formula>
    </cfRule>
    <cfRule type="expression" dxfId="3767" priority="162">
      <formula>AND($K17 &lt; 0, ISNUMBER($K17))</formula>
    </cfRule>
  </conditionalFormatting>
  <conditionalFormatting sqref="D15:F16 E37:F37">
    <cfRule type="expression" dxfId="3766" priority="154">
      <formula>$E$37 &gt; 0</formula>
    </cfRule>
    <cfRule type="expression" dxfId="3765" priority="155">
      <formula>$E$37 = 0</formula>
    </cfRule>
    <cfRule type="expression" dxfId="3764" priority="156">
      <formula>$E$37 &lt; 0</formula>
    </cfRule>
  </conditionalFormatting>
  <conditionalFormatting sqref="G15:I16 H37:I37">
    <cfRule type="expression" dxfId="3763" priority="151">
      <formula>$H$37 &gt; 0</formula>
    </cfRule>
    <cfRule type="expression" dxfId="3762" priority="152">
      <formula>$H$37 = 0</formula>
    </cfRule>
    <cfRule type="expression" dxfId="3761" priority="153">
      <formula>$H$37 &lt; 0</formula>
    </cfRule>
  </conditionalFormatting>
  <conditionalFormatting sqref="J15:L16 K37:L37">
    <cfRule type="expression" dxfId="3760" priority="148">
      <formula>$K$37 &gt; 0</formula>
    </cfRule>
    <cfRule type="expression" dxfId="3759" priority="149">
      <formula>$K$37 = 0</formula>
    </cfRule>
    <cfRule type="expression" dxfId="3758" priority="150">
      <formula>$K$37 &lt; 0</formula>
    </cfRule>
  </conditionalFormatting>
  <conditionalFormatting sqref="M15:O16 N37:O37">
    <cfRule type="expression" dxfId="3757" priority="145">
      <formula>$N$37 &gt; 0</formula>
    </cfRule>
    <cfRule type="expression" dxfId="3756" priority="146">
      <formula>$N$37 = 0</formula>
    </cfRule>
    <cfRule type="expression" dxfId="3755" priority="147">
      <formula>$N$37 &lt; 0</formula>
    </cfRule>
  </conditionalFormatting>
  <conditionalFormatting sqref="A44:C63 M44:O63">
    <cfRule type="expression" dxfId="3754" priority="133">
      <formula>AND($N44 &gt; 0, ISNUMBER($N44))</formula>
    </cfRule>
    <cfRule type="expression" dxfId="3753" priority="134">
      <formula>AND($N44 = 0 * ISNUMBER($N44))</formula>
    </cfRule>
    <cfRule type="expression" dxfId="3752" priority="135">
      <formula>AND($N44 &lt; 0, ISNUMBER($N44))</formula>
    </cfRule>
  </conditionalFormatting>
  <conditionalFormatting sqref="A44:F63">
    <cfRule type="expression" dxfId="3751" priority="142">
      <formula>AND($E44 &gt; 0, ISNUMBER($E44))</formula>
    </cfRule>
    <cfRule type="expression" dxfId="3750" priority="143">
      <formula>AND($E44 = 0 * ISNUMBER($E44))</formula>
    </cfRule>
    <cfRule type="expression" dxfId="3749" priority="144">
      <formula>AND($E44 &lt; 0, ISNUMBER($E44))</formula>
    </cfRule>
  </conditionalFormatting>
  <conditionalFormatting sqref="A44:C63 G44:I63">
    <cfRule type="expression" dxfId="3748" priority="139">
      <formula>AND($H44 &gt; 0, ISNUMBER($H44))</formula>
    </cfRule>
    <cfRule type="expression" dxfId="3747" priority="140">
      <formula>AND($H44 = 0 * ISNUMBER($H44))</formula>
    </cfRule>
    <cfRule type="expression" dxfId="3746" priority="141">
      <formula>AND($H44 &lt; 0, ISNUMBER($H44))</formula>
    </cfRule>
  </conditionalFormatting>
  <conditionalFormatting sqref="A44:C63 J44:L63">
    <cfRule type="expression" dxfId="3745" priority="136">
      <formula>AND($K44 &gt; 0, ISNUMBER($K44))</formula>
    </cfRule>
    <cfRule type="expression" dxfId="3744" priority="137">
      <formula>AND($K44 = 0 * ISNUMBER($K44))</formula>
    </cfRule>
    <cfRule type="expression" dxfId="3743" priority="138">
      <formula>AND($K44 &lt; 0, ISNUMBER($K44))</formula>
    </cfRule>
  </conditionalFormatting>
  <conditionalFormatting sqref="D42:F43 E64:F64">
    <cfRule type="expression" dxfId="3742" priority="130">
      <formula>$E$64 &gt; 0</formula>
    </cfRule>
    <cfRule type="expression" dxfId="3741" priority="131">
      <formula>$E$64 = 0</formula>
    </cfRule>
    <cfRule type="expression" dxfId="3740" priority="132">
      <formula>$E$64 &lt; 0</formula>
    </cfRule>
  </conditionalFormatting>
  <conditionalFormatting sqref="G42:I43 H64:I64">
    <cfRule type="expression" dxfId="3739" priority="127">
      <formula>$H$64 &gt; 0</formula>
    </cfRule>
    <cfRule type="expression" dxfId="3738" priority="128">
      <formula>$H$64 = 0</formula>
    </cfRule>
    <cfRule type="expression" dxfId="3737" priority="129">
      <formula>$H$64 &lt; 0</formula>
    </cfRule>
  </conditionalFormatting>
  <conditionalFormatting sqref="J42:L43 K64:L64">
    <cfRule type="expression" dxfId="3736" priority="124">
      <formula>$K$64 &gt; 0</formula>
    </cfRule>
    <cfRule type="expression" dxfId="3735" priority="125">
      <formula>$K$64 = 0</formula>
    </cfRule>
    <cfRule type="expression" dxfId="3734" priority="126">
      <formula>$K$64 &lt; 0</formula>
    </cfRule>
  </conditionalFormatting>
  <conditionalFormatting sqref="M42:O43 N64:O64">
    <cfRule type="expression" dxfId="3733" priority="121">
      <formula>$N$64 &gt; 0</formula>
    </cfRule>
    <cfRule type="expression" dxfId="3732" priority="122">
      <formula>$N$64 = 0</formula>
    </cfRule>
    <cfRule type="expression" dxfId="3731" priority="123">
      <formula>$N$64 &lt; 0</formula>
    </cfRule>
  </conditionalFormatting>
  <conditionalFormatting sqref="A71:C90 M71:O90">
    <cfRule type="expression" dxfId="3730" priority="109">
      <formula>AND($N71 &gt; 0, ISNUMBER($N71))</formula>
    </cfRule>
    <cfRule type="expression" dxfId="3729" priority="110">
      <formula>AND($N71 = 0 * ISNUMBER($N71))</formula>
    </cfRule>
    <cfRule type="expression" dxfId="3728" priority="111">
      <formula>AND($N71 &lt; 0, ISNUMBER($N71))</formula>
    </cfRule>
  </conditionalFormatting>
  <conditionalFormatting sqref="A71:F90">
    <cfRule type="expression" dxfId="3727" priority="118">
      <formula>AND($E71 &gt; 0, ISNUMBER($E71))</formula>
    </cfRule>
    <cfRule type="expression" dxfId="3726" priority="119">
      <formula>AND($E71 = 0 * ISNUMBER($E71))</formula>
    </cfRule>
    <cfRule type="expression" dxfId="3725" priority="120">
      <formula>AND($E71 &lt; 0, ISNUMBER($E71))</formula>
    </cfRule>
  </conditionalFormatting>
  <conditionalFormatting sqref="A71:C90 G71:I90">
    <cfRule type="expression" dxfId="3724" priority="115">
      <formula>AND($H71 &gt; 0, ISNUMBER($H71))</formula>
    </cfRule>
    <cfRule type="expression" dxfId="3723" priority="116">
      <formula>AND($H71 = 0 * ISNUMBER($H71))</formula>
    </cfRule>
    <cfRule type="expression" dxfId="3722" priority="117">
      <formula>AND($H71 &lt; 0, ISNUMBER($H71))</formula>
    </cfRule>
  </conditionalFormatting>
  <conditionalFormatting sqref="A71:C90 J71:L90">
    <cfRule type="expression" dxfId="3721" priority="112">
      <formula>AND($K71 &gt; 0, ISNUMBER($K71))</formula>
    </cfRule>
    <cfRule type="expression" dxfId="3720" priority="113">
      <formula>AND($K71 = 0 * ISNUMBER($K71))</formula>
    </cfRule>
    <cfRule type="expression" dxfId="3719" priority="114">
      <formula>AND($K71 &lt; 0, ISNUMBER($K71))</formula>
    </cfRule>
  </conditionalFormatting>
  <conditionalFormatting sqref="D69:F70 E91:F91">
    <cfRule type="expression" dxfId="3718" priority="106">
      <formula>$E$91 &gt; 0</formula>
    </cfRule>
    <cfRule type="expression" dxfId="3717" priority="107">
      <formula>$E$91 = 0</formula>
    </cfRule>
    <cfRule type="expression" dxfId="3716" priority="108">
      <formula>$E$91 &lt; 0</formula>
    </cfRule>
  </conditionalFormatting>
  <conditionalFormatting sqref="G69:I70 H91:I91">
    <cfRule type="expression" dxfId="3715" priority="103">
      <formula>$H$91 &gt; 0</formula>
    </cfRule>
    <cfRule type="expression" dxfId="3714" priority="104">
      <formula>$H$91 = 0</formula>
    </cfRule>
    <cfRule type="expression" dxfId="3713" priority="105">
      <formula>$H$91 &lt; 0</formula>
    </cfRule>
  </conditionalFormatting>
  <conditionalFormatting sqref="J69:L70 K91:L91">
    <cfRule type="expression" dxfId="3712" priority="100">
      <formula>$K$91 &gt; 0</formula>
    </cfRule>
    <cfRule type="expression" dxfId="3711" priority="101">
      <formula>$K$91 = 0</formula>
    </cfRule>
    <cfRule type="expression" dxfId="3710" priority="102">
      <formula>$K$91 &lt; 0</formula>
    </cfRule>
  </conditionalFormatting>
  <conditionalFormatting sqref="M69:O70 N91:O91">
    <cfRule type="expression" dxfId="3709" priority="97">
      <formula>$N$91 &gt; 0</formula>
    </cfRule>
    <cfRule type="expression" dxfId="3708" priority="98">
      <formula>$N$91 = 0</formula>
    </cfRule>
    <cfRule type="expression" dxfId="3707" priority="99">
      <formula>$N$91 &lt; 0</formula>
    </cfRule>
  </conditionalFormatting>
  <conditionalFormatting sqref="A98:C117 M98:O117">
    <cfRule type="expression" dxfId="3706" priority="85">
      <formula>AND($N98 &gt; 0, ISNUMBER($N98))</formula>
    </cfRule>
    <cfRule type="expression" dxfId="3705" priority="86">
      <formula>AND($N98 = 0 * ISNUMBER($N98))</formula>
    </cfRule>
    <cfRule type="expression" dxfId="3704" priority="87">
      <formula>AND($N98 &lt; 0, ISNUMBER($N98))</formula>
    </cfRule>
  </conditionalFormatting>
  <conditionalFormatting sqref="A98:F117">
    <cfRule type="expression" dxfId="3703" priority="94">
      <formula>AND($E98 &gt; 0, ISNUMBER($E98))</formula>
    </cfRule>
    <cfRule type="expression" dxfId="3702" priority="95">
      <formula>AND($E98 = 0 * ISNUMBER($E98))</formula>
    </cfRule>
    <cfRule type="expression" dxfId="3701" priority="96">
      <formula>AND($E98 &lt; 0, ISNUMBER($E98))</formula>
    </cfRule>
  </conditionalFormatting>
  <conditionalFormatting sqref="A98:C117 G98:I117">
    <cfRule type="expression" dxfId="3700" priority="91">
      <formula>AND($H98 &gt; 0, ISNUMBER($H98))</formula>
    </cfRule>
    <cfRule type="expression" dxfId="3699" priority="92">
      <formula>AND($H98 = 0 * ISNUMBER($H98))</formula>
    </cfRule>
    <cfRule type="expression" dxfId="3698" priority="93">
      <formula>AND($H98 &lt; 0, ISNUMBER($H98))</formula>
    </cfRule>
  </conditionalFormatting>
  <conditionalFormatting sqref="A98:C117 J98:L117">
    <cfRule type="expression" dxfId="3697" priority="88">
      <formula>AND($K98 &gt; 0, ISNUMBER($K98))</formula>
    </cfRule>
    <cfRule type="expression" dxfId="3696" priority="89">
      <formula>AND($K98 = 0 * ISNUMBER($K98))</formula>
    </cfRule>
    <cfRule type="expression" dxfId="3695" priority="90">
      <formula>AND($K98 &lt; 0, ISNUMBER($K98))</formula>
    </cfRule>
  </conditionalFormatting>
  <conditionalFormatting sqref="D96:F97 E118:F118">
    <cfRule type="expression" dxfId="3694" priority="82">
      <formula>$E$118 &gt; 0</formula>
    </cfRule>
    <cfRule type="expression" dxfId="3693" priority="83">
      <formula>$E$118 = 0</formula>
    </cfRule>
    <cfRule type="expression" dxfId="3692" priority="84">
      <formula>$E$118 &lt; 0</formula>
    </cfRule>
  </conditionalFormatting>
  <conditionalFormatting sqref="G96:I97 H118:I118">
    <cfRule type="expression" dxfId="3691" priority="79">
      <formula>$H$118 &gt; 0</formula>
    </cfRule>
    <cfRule type="expression" dxfId="3690" priority="80">
      <formula>$H$118 = 0</formula>
    </cfRule>
    <cfRule type="expression" dxfId="3689" priority="81">
      <formula>$H$118 &lt; 0</formula>
    </cfRule>
  </conditionalFormatting>
  <conditionalFormatting sqref="J96:L97 K118:L118">
    <cfRule type="expression" dxfId="3688" priority="76">
      <formula>$K$118 &gt; 0</formula>
    </cfRule>
    <cfRule type="expression" dxfId="3687" priority="77">
      <formula>$K$118 = 0</formula>
    </cfRule>
    <cfRule type="expression" dxfId="3686" priority="78">
      <formula>$K$118 &lt; 0</formula>
    </cfRule>
  </conditionalFormatting>
  <conditionalFormatting sqref="M96:O97 N118:O118">
    <cfRule type="expression" dxfId="3685" priority="73">
      <formula>$N$118 &gt; 0</formula>
    </cfRule>
    <cfRule type="expression" dxfId="3684" priority="74">
      <formula>$N$118 = 0</formula>
    </cfRule>
    <cfRule type="expression" dxfId="3683" priority="75">
      <formula>$N$118 &lt; 0</formula>
    </cfRule>
  </conditionalFormatting>
  <conditionalFormatting sqref="A125:C144 M125:O144">
    <cfRule type="expression" dxfId="3682" priority="61">
      <formula>AND($N125 &gt; 0, ISNUMBER($N125))</formula>
    </cfRule>
    <cfRule type="expression" dxfId="3681" priority="62">
      <formula>AND($N125 = 0 * ISNUMBER($N125))</formula>
    </cfRule>
    <cfRule type="expression" dxfId="3680" priority="63">
      <formula>AND($N125 &lt; 0, ISNUMBER($N125))</formula>
    </cfRule>
  </conditionalFormatting>
  <conditionalFormatting sqref="A125:F144">
    <cfRule type="expression" dxfId="3679" priority="70">
      <formula>AND($E125 &gt; 0, ISNUMBER($E125))</formula>
    </cfRule>
    <cfRule type="expression" dxfId="3678" priority="71">
      <formula>AND($E125 = 0 * ISNUMBER($E125))</formula>
    </cfRule>
    <cfRule type="expression" dxfId="3677" priority="72">
      <formula>AND($E125 &lt; 0, ISNUMBER($E125))</formula>
    </cfRule>
  </conditionalFormatting>
  <conditionalFormatting sqref="A125:C144 G125:I144">
    <cfRule type="expression" dxfId="3676" priority="67">
      <formula>AND($H125 &gt; 0, ISNUMBER($H125))</formula>
    </cfRule>
    <cfRule type="expression" dxfId="3675" priority="68">
      <formula>AND($H125 = 0 * ISNUMBER($H125))</formula>
    </cfRule>
    <cfRule type="expression" dxfId="3674" priority="69">
      <formula>AND($H125 &lt; 0, ISNUMBER($H125))</formula>
    </cfRule>
  </conditionalFormatting>
  <conditionalFormatting sqref="A125:C144 J125:L144">
    <cfRule type="expression" dxfId="3673" priority="64">
      <formula>AND($K125 &gt; 0, ISNUMBER($K125))</formula>
    </cfRule>
    <cfRule type="expression" dxfId="3672" priority="65">
      <formula>AND($K125 = 0 * ISNUMBER($K125))</formula>
    </cfRule>
    <cfRule type="expression" dxfId="3671" priority="66">
      <formula>AND($K125 &lt; 0, ISNUMBER($K125))</formula>
    </cfRule>
  </conditionalFormatting>
  <conditionalFormatting sqref="D123:F124 E145:F145">
    <cfRule type="expression" dxfId="3670" priority="58">
      <formula>$E$145 &gt; 0</formula>
    </cfRule>
    <cfRule type="expression" dxfId="3669" priority="59">
      <formula>$E$145 = 0</formula>
    </cfRule>
    <cfRule type="expression" dxfId="3668" priority="60">
      <formula>$E$145 &lt; 0</formula>
    </cfRule>
  </conditionalFormatting>
  <conditionalFormatting sqref="G123:I124 H145:I145">
    <cfRule type="expression" dxfId="3667" priority="55">
      <formula>$H$145 &gt; 0</formula>
    </cfRule>
    <cfRule type="expression" dxfId="3666" priority="56">
      <formula>$H$145 = 0</formula>
    </cfRule>
    <cfRule type="expression" dxfId="3665" priority="57">
      <formula>$H$145 &lt; 0</formula>
    </cfRule>
  </conditionalFormatting>
  <conditionalFormatting sqref="J123:L124 K145:L145">
    <cfRule type="expression" dxfId="3664" priority="52">
      <formula>$K$145 &gt; 0</formula>
    </cfRule>
    <cfRule type="expression" dxfId="3663" priority="53">
      <formula>$K$145 = 0</formula>
    </cfRule>
    <cfRule type="expression" dxfId="3662" priority="54">
      <formula>$K$145 &lt; 0</formula>
    </cfRule>
  </conditionalFormatting>
  <conditionalFormatting sqref="M123:O124 N145:O145">
    <cfRule type="expression" dxfId="3661" priority="49">
      <formula>$N$145 &gt; 0</formula>
    </cfRule>
    <cfRule type="expression" dxfId="3660" priority="50">
      <formula>$N$145 = 0</formula>
    </cfRule>
    <cfRule type="expression" dxfId="3659" priority="51">
      <formula>$N$145 &lt; 0</formula>
    </cfRule>
  </conditionalFormatting>
  <conditionalFormatting sqref="A152:C171 M152:O171">
    <cfRule type="expression" dxfId="3658" priority="37">
      <formula>AND($N152 &gt; 0, ISNUMBER($N152))</formula>
    </cfRule>
    <cfRule type="expression" dxfId="3657" priority="38">
      <formula>AND($N152 = 0 * ISNUMBER($N152))</formula>
    </cfRule>
    <cfRule type="expression" dxfId="3656" priority="39">
      <formula>AND($N152 &lt; 0, ISNUMBER($N152))</formula>
    </cfRule>
  </conditionalFormatting>
  <conditionalFormatting sqref="A152:F171">
    <cfRule type="expression" dxfId="3655" priority="46">
      <formula>AND($E152 &gt; 0, ISNUMBER($E152))</formula>
    </cfRule>
    <cfRule type="expression" dxfId="3654" priority="47">
      <formula>AND($E152 = 0 * ISNUMBER($E152))</formula>
    </cfRule>
    <cfRule type="expression" dxfId="3653" priority="48">
      <formula>AND($E152 &lt; 0, ISNUMBER($E152))</formula>
    </cfRule>
  </conditionalFormatting>
  <conditionalFormatting sqref="A152:C171 G152:I171">
    <cfRule type="expression" dxfId="3652" priority="43">
      <formula>AND($H152 &gt; 0, ISNUMBER($H152))</formula>
    </cfRule>
    <cfRule type="expression" dxfId="3651" priority="44">
      <formula>AND($H152 = 0 * ISNUMBER($H152))</formula>
    </cfRule>
    <cfRule type="expression" dxfId="3650" priority="45">
      <formula>AND($H152 &lt; 0, ISNUMBER($H152))</formula>
    </cfRule>
  </conditionalFormatting>
  <conditionalFormatting sqref="A152:C171 J152:L171">
    <cfRule type="expression" dxfId="3649" priority="40">
      <formula>AND($K152 &gt; 0, ISNUMBER($K152))</formula>
    </cfRule>
    <cfRule type="expression" dxfId="3648" priority="41">
      <formula>AND($K152 = 0 * ISNUMBER($K152))</formula>
    </cfRule>
    <cfRule type="expression" dxfId="3647" priority="42">
      <formula>AND($K152 &lt; 0, ISNUMBER($K152))</formula>
    </cfRule>
  </conditionalFormatting>
  <conditionalFormatting sqref="D150:F151 E172:F172">
    <cfRule type="expression" dxfId="3646" priority="34">
      <formula>$E$172 &gt; 0</formula>
    </cfRule>
    <cfRule type="expression" dxfId="3645" priority="35">
      <formula>$E$172 = 0</formula>
    </cfRule>
    <cfRule type="expression" dxfId="3644" priority="36">
      <formula>$E$172 &lt; 0</formula>
    </cfRule>
  </conditionalFormatting>
  <conditionalFormatting sqref="G150:I151 H172:I172">
    <cfRule type="expression" dxfId="3643" priority="31">
      <formula>$H$172 &gt; 0</formula>
    </cfRule>
    <cfRule type="expression" dxfId="3642" priority="32">
      <formula>$H$172 = 0</formula>
    </cfRule>
    <cfRule type="expression" dxfId="3641" priority="33">
      <formula>$H$172 &lt; 0</formula>
    </cfRule>
  </conditionalFormatting>
  <conditionalFormatting sqref="J150:L151 K172:L172">
    <cfRule type="expression" dxfId="3640" priority="28">
      <formula>$K$172 &gt; 0</formula>
    </cfRule>
    <cfRule type="expression" dxfId="3639" priority="29">
      <formula>$K$172 = 0</formula>
    </cfRule>
    <cfRule type="expression" dxfId="3638" priority="30">
      <formula>$K$172 &lt; 0</formula>
    </cfRule>
  </conditionalFormatting>
  <conditionalFormatting sqref="M150:O151 N172:O172">
    <cfRule type="expression" dxfId="3637" priority="25">
      <formula>$N$172 &gt; 0</formula>
    </cfRule>
    <cfRule type="expression" dxfId="3636" priority="26">
      <formula>$N$172 = 0</formula>
    </cfRule>
    <cfRule type="expression" dxfId="3635" priority="27">
      <formula>$N$172 &lt; 0</formula>
    </cfRule>
  </conditionalFormatting>
  <conditionalFormatting sqref="A179:C198 M179:O198">
    <cfRule type="expression" dxfId="3634" priority="13">
      <formula>AND($N179 &gt; 0, ISNUMBER($N179))</formula>
    </cfRule>
    <cfRule type="expression" dxfId="3633" priority="14">
      <formula>AND($N179 = 0 * ISNUMBER($N179))</formula>
    </cfRule>
    <cfRule type="expression" dxfId="3632" priority="15">
      <formula>AND($N179 &lt; 0, ISNUMBER($N179))</formula>
    </cfRule>
  </conditionalFormatting>
  <conditionalFormatting sqref="A179:F198">
    <cfRule type="expression" dxfId="3631" priority="22">
      <formula>AND($E179 &gt; 0, ISNUMBER($E179))</formula>
    </cfRule>
    <cfRule type="expression" dxfId="3630" priority="23">
      <formula>AND($E179 = 0 * ISNUMBER($E179))</formula>
    </cfRule>
    <cfRule type="expression" dxfId="3629" priority="24">
      <formula>AND($E179 &lt; 0, ISNUMBER($E179))</formula>
    </cfRule>
  </conditionalFormatting>
  <conditionalFormatting sqref="A179:C198 G179:I198">
    <cfRule type="expression" dxfId="3628" priority="19">
      <formula>AND($H179 &gt; 0, ISNUMBER($H179))</formula>
    </cfRule>
    <cfRule type="expression" dxfId="3627" priority="20">
      <formula>AND($H179 = 0 * ISNUMBER($H179))</formula>
    </cfRule>
    <cfRule type="expression" dxfId="3626" priority="21">
      <formula>AND($H179 &lt; 0, ISNUMBER($H179))</formula>
    </cfRule>
  </conditionalFormatting>
  <conditionalFormatting sqref="A179:C198 J179:L198">
    <cfRule type="expression" dxfId="3625" priority="16">
      <formula>AND($K179 &gt; 0, ISNUMBER($K179))</formula>
    </cfRule>
    <cfRule type="expression" dxfId="3624" priority="17">
      <formula>AND($K179 = 0 * ISNUMBER($K179))</formula>
    </cfRule>
    <cfRule type="expression" dxfId="3623" priority="18">
      <formula>AND($K179 &lt; 0, ISNUMBER($K179))</formula>
    </cfRule>
  </conditionalFormatting>
  <conditionalFormatting sqref="D177:F178 E199:F199">
    <cfRule type="expression" dxfId="3622" priority="10">
      <formula>$E$199 &gt; 0</formula>
    </cfRule>
    <cfRule type="expression" dxfId="3621" priority="11">
      <formula>$E$199 = 0</formula>
    </cfRule>
    <cfRule type="expression" dxfId="3620" priority="12">
      <formula>$E$199 &lt; 0</formula>
    </cfRule>
  </conditionalFormatting>
  <conditionalFormatting sqref="G177:I178 H199:I199">
    <cfRule type="expression" dxfId="3619" priority="7">
      <formula>$H$199 &gt; 0</formula>
    </cfRule>
    <cfRule type="expression" dxfId="3618" priority="8">
      <formula>$H$199 = 0</formula>
    </cfRule>
    <cfRule type="expression" dxfId="3617" priority="9">
      <formula>$H$199 &lt; 0</formula>
    </cfRule>
  </conditionalFormatting>
  <conditionalFormatting sqref="J177:L178 K199:L199">
    <cfRule type="expression" dxfId="3616" priority="4">
      <formula>$K$199 &gt; 0</formula>
    </cfRule>
    <cfRule type="expression" dxfId="3615" priority="5">
      <formula>$K$199 = 0</formula>
    </cfRule>
    <cfRule type="expression" dxfId="3614" priority="6">
      <formula>$K$199 &lt; 0</formula>
    </cfRule>
  </conditionalFormatting>
  <conditionalFormatting sqref="M177:O178 N199:O199">
    <cfRule type="expression" dxfId="3613" priority="1">
      <formula>$N$199 &gt; 0</formula>
    </cfRule>
    <cfRule type="expression" dxfId="3612" priority="2">
      <formula>$N$199 = 0</formula>
    </cfRule>
    <cfRule type="expression" dxfId="36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44414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7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2021-08-06(금) 오전 00:00</v>
      </c>
      <c r="C15" s="326"/>
      <c r="D15" s="282" t="str">
        <f>TEXT($G$1, "[$-ko-KR]yyyy-mm-dd(ddd) ") &amp; "오후 14:00"</f>
        <v>2021-08-06(금) 오후 14:00</v>
      </c>
      <c r="E15" s="283"/>
      <c r="F15" s="284"/>
      <c r="G15" s="282" t="str">
        <f>TEXT($G$1, "[$-ko-KR]yyyy-mm-dd(ddd) ") &amp; "오후 19:00"</f>
        <v>2021-08-06(금) 오후 19:00</v>
      </c>
      <c r="H15" s="283"/>
      <c r="I15" s="284"/>
      <c r="J15" s="282" t="str">
        <f>TEXT($G$1, "[$-ko-KR]yyyy-mm-dd(ddd) ") &amp; "오후 21:00"</f>
        <v>2021-08-06(금) 오후 21:00</v>
      </c>
      <c r="K15" s="283"/>
      <c r="L15" s="284"/>
      <c r="M15" s="282" t="str">
        <f>TEXT($G$1+1, "[$-ko-KR]yyyy-mm-dd(ddd) ") &amp; "오전 00:00"</f>
        <v>2021-08-07(토)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7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2021-08-06(금) 오전 00:00</v>
      </c>
      <c r="C42" s="323"/>
      <c r="D42" s="282" t="str">
        <f>TEXT($G$1, "[$-ko-KR]yyyy-mm-dd(ddd) ") &amp; "오후 14:00"</f>
        <v>2021-08-06(금) 오후 14:00</v>
      </c>
      <c r="E42" s="283"/>
      <c r="F42" s="284"/>
      <c r="G42" s="282" t="str">
        <f>TEXT($G$1, "[$-ko-KR]yyyy-mm-dd(ddd) ") &amp; "오후 19:00"</f>
        <v>2021-08-06(금) 오후 19:00</v>
      </c>
      <c r="H42" s="283"/>
      <c r="I42" s="284"/>
      <c r="J42" s="282" t="str">
        <f>TEXT($G$1, "[$-ko-KR]yyyy-mm-dd(ddd) ") &amp; "오후 21:00"</f>
        <v>2021-08-06(금) 오후 21:00</v>
      </c>
      <c r="K42" s="283"/>
      <c r="L42" s="284"/>
      <c r="M42" s="282" t="str">
        <f>TEXT($G$1+1, "[$-ko-KR]yyyy-mm-dd(ddd) ") &amp; "오전 00:00"</f>
        <v>2021-08-07(토)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80"/>
      <c r="R44" s="280"/>
      <c r="S44" s="280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80"/>
      <c r="R45" s="280"/>
      <c r="S45" s="280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85"/>
      <c r="R46" s="285"/>
      <c r="S46" s="285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85"/>
      <c r="R47" s="285"/>
      <c r="S47" s="285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85"/>
      <c r="R48" s="285"/>
      <c r="S48" s="285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85"/>
      <c r="R49" s="285"/>
      <c r="S49" s="285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85"/>
      <c r="R50" s="285"/>
      <c r="S50" s="285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85"/>
      <c r="R51" s="285"/>
      <c r="S51" s="285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94"/>
      <c r="R53" s="295"/>
      <c r="S53" s="296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97"/>
      <c r="R54" s="298"/>
      <c r="S54" s="299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300"/>
      <c r="R55" s="301"/>
      <c r="S55" s="302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85"/>
      <c r="R56" s="285"/>
      <c r="S56" s="285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80"/>
      <c r="R57" s="280"/>
      <c r="S57" s="280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80"/>
      <c r="R58" s="280"/>
      <c r="S58" s="280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85"/>
      <c r="R59" s="285"/>
      <c r="S59" s="285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85"/>
      <c r="R60" s="285"/>
      <c r="S60" s="285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85"/>
      <c r="R61" s="285"/>
      <c r="S61" s="285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307"/>
      <c r="R62" s="308"/>
      <c r="S62" s="30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7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2021-08-06(금) 오전 00:00</v>
      </c>
      <c r="C69" s="323"/>
      <c r="D69" s="282" t="str">
        <f>TEXT($G$1, "[$-ko-KR]yyyy-mm-dd(ddd) ") &amp; "오후 14:00"</f>
        <v>2021-08-06(금) 오후 14:00</v>
      </c>
      <c r="E69" s="283"/>
      <c r="F69" s="284"/>
      <c r="G69" s="282" t="str">
        <f>TEXT($G$1, "[$-ko-KR]yyyy-mm-dd(ddd) ") &amp; "오후 19:00"</f>
        <v>2021-08-06(금) 오후 19:00</v>
      </c>
      <c r="H69" s="283"/>
      <c r="I69" s="284"/>
      <c r="J69" s="282" t="str">
        <f>TEXT($G$1, "[$-ko-KR]yyyy-mm-dd(ddd) ") &amp; "오후 21:00"</f>
        <v>2021-08-06(금) 오후 21:00</v>
      </c>
      <c r="K69" s="283"/>
      <c r="L69" s="284"/>
      <c r="M69" s="282" t="str">
        <f>TEXT($G$1+1, "[$-ko-KR]yyyy-mm-dd(ddd) ") &amp; "오전 00:00"</f>
        <v>2021-08-07(토)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80"/>
      <c r="R71" s="280"/>
      <c r="S71" s="280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80"/>
      <c r="R72" s="280"/>
      <c r="S72" s="280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85"/>
      <c r="R73" s="285"/>
      <c r="S73" s="285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85"/>
      <c r="R74" s="285"/>
      <c r="S74" s="285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85"/>
      <c r="R75" s="285"/>
      <c r="S75" s="285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85"/>
      <c r="R76" s="285"/>
      <c r="S76" s="285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85"/>
      <c r="R77" s="285"/>
      <c r="S77" s="285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85"/>
      <c r="R78" s="285"/>
      <c r="S78" s="285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94"/>
      <c r="R80" s="295"/>
      <c r="S80" s="296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97"/>
      <c r="R81" s="298"/>
      <c r="S81" s="299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300"/>
      <c r="R82" s="301"/>
      <c r="S82" s="302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85"/>
      <c r="R83" s="285"/>
      <c r="S83" s="285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80"/>
      <c r="R84" s="280"/>
      <c r="S84" s="280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80"/>
      <c r="R85" s="280"/>
      <c r="S85" s="280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85"/>
      <c r="R86" s="285"/>
      <c r="S86" s="285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85"/>
      <c r="R87" s="285"/>
      <c r="S87" s="285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85"/>
      <c r="R88" s="285"/>
      <c r="S88" s="285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307"/>
      <c r="R89" s="308"/>
      <c r="S89" s="30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7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2021-08-06(금) 오전 00:00</v>
      </c>
      <c r="C96" s="323"/>
      <c r="D96" s="282" t="str">
        <f>TEXT($G$1, "[$-ko-KR]yyyy-mm-dd(ddd) ") &amp; "오후 14:00"</f>
        <v>2021-08-06(금) 오후 14:00</v>
      </c>
      <c r="E96" s="283"/>
      <c r="F96" s="284"/>
      <c r="G96" s="282" t="str">
        <f>TEXT($G$1, "[$-ko-KR]yyyy-mm-dd(ddd) ") &amp; "오후 19:00"</f>
        <v>2021-08-06(금) 오후 19:00</v>
      </c>
      <c r="H96" s="283"/>
      <c r="I96" s="284"/>
      <c r="J96" s="282" t="str">
        <f>TEXT($G$1, "[$-ko-KR]yyyy-mm-dd(ddd) ") &amp; "오후 21:00"</f>
        <v>2021-08-06(금) 오후 21:00</v>
      </c>
      <c r="K96" s="283"/>
      <c r="L96" s="284"/>
      <c r="M96" s="282" t="str">
        <f>TEXT($G$1+1, "[$-ko-KR]yyyy-mm-dd(ddd) ") &amp; "오전 00:00"</f>
        <v>2021-08-07(토)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80"/>
      <c r="R98" s="280"/>
      <c r="S98" s="280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80"/>
      <c r="R99" s="280"/>
      <c r="S99" s="280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85"/>
      <c r="R100" s="285"/>
      <c r="S100" s="285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85"/>
      <c r="R101" s="285"/>
      <c r="S101" s="285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85"/>
      <c r="R102" s="285"/>
      <c r="S102" s="285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85"/>
      <c r="R103" s="285"/>
      <c r="S103" s="285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85"/>
      <c r="R104" s="285"/>
      <c r="S104" s="285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85"/>
      <c r="R105" s="285"/>
      <c r="S105" s="285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94"/>
      <c r="R107" s="295"/>
      <c r="S107" s="296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97"/>
      <c r="R108" s="298"/>
      <c r="S108" s="299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300"/>
      <c r="R109" s="301"/>
      <c r="S109" s="302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85"/>
      <c r="R110" s="285"/>
      <c r="S110" s="285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80"/>
      <c r="R111" s="280"/>
      <c r="S111" s="280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80"/>
      <c r="R112" s="280"/>
      <c r="S112" s="280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85"/>
      <c r="R113" s="285"/>
      <c r="S113" s="285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85"/>
      <c r="R114" s="285"/>
      <c r="S114" s="285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85"/>
      <c r="R115" s="285"/>
      <c r="S115" s="285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307"/>
      <c r="R116" s="308"/>
      <c r="S116" s="30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7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2021-08-06(금) 오전 00:00</v>
      </c>
      <c r="C123" s="323"/>
      <c r="D123" s="282" t="str">
        <f>TEXT($G$1, "[$-ko-KR]yyyy-mm-dd(ddd) ") &amp; "오후 14:00"</f>
        <v>2021-08-06(금) 오후 14:00</v>
      </c>
      <c r="E123" s="283"/>
      <c r="F123" s="284"/>
      <c r="G123" s="282" t="str">
        <f>TEXT($G$1, "[$-ko-KR]yyyy-mm-dd(ddd) ") &amp; "오후 19:00"</f>
        <v>2021-08-06(금) 오후 19:00</v>
      </c>
      <c r="H123" s="283"/>
      <c r="I123" s="284"/>
      <c r="J123" s="282" t="str">
        <f>TEXT($G$1, "[$-ko-KR]yyyy-mm-dd(ddd) ") &amp; "오후 21:00"</f>
        <v>2021-08-06(금) 오후 21:00</v>
      </c>
      <c r="K123" s="283"/>
      <c r="L123" s="284"/>
      <c r="M123" s="282" t="str">
        <f>TEXT($G$1+1, "[$-ko-KR]yyyy-mm-dd(ddd) ") &amp; "오전 00:00"</f>
        <v>2021-08-07(토)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80"/>
      <c r="R125" s="280"/>
      <c r="S125" s="280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80"/>
      <c r="R126" s="280"/>
      <c r="S126" s="280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85"/>
      <c r="R127" s="285"/>
      <c r="S127" s="285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85"/>
      <c r="R128" s="285"/>
      <c r="S128" s="285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85"/>
      <c r="R129" s="285"/>
      <c r="S129" s="285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85"/>
      <c r="R130" s="285"/>
      <c r="S130" s="285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85"/>
      <c r="R131" s="285"/>
      <c r="S131" s="285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85"/>
      <c r="R132" s="285"/>
      <c r="S132" s="285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94"/>
      <c r="R134" s="295"/>
      <c r="S134" s="296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97"/>
      <c r="R135" s="298"/>
      <c r="S135" s="299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300"/>
      <c r="R136" s="301"/>
      <c r="S136" s="302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85"/>
      <c r="R137" s="285"/>
      <c r="S137" s="285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80"/>
      <c r="R138" s="280"/>
      <c r="S138" s="280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80"/>
      <c r="R139" s="280"/>
      <c r="S139" s="280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85"/>
      <c r="R140" s="285"/>
      <c r="S140" s="285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85"/>
      <c r="R141" s="285"/>
      <c r="S141" s="285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85"/>
      <c r="R142" s="285"/>
      <c r="S142" s="285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307"/>
      <c r="R143" s="308"/>
      <c r="S143" s="30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7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2021-08-06(금) 오전 00:00</v>
      </c>
      <c r="C150" s="323"/>
      <c r="D150" s="282" t="str">
        <f>TEXT($G$1, "[$-ko-KR]yyyy-mm-dd(ddd) ") &amp; "오후 14:00"</f>
        <v>2021-08-06(금) 오후 14:00</v>
      </c>
      <c r="E150" s="283"/>
      <c r="F150" s="284"/>
      <c r="G150" s="282" t="str">
        <f>TEXT($G$1, "[$-ko-KR]yyyy-mm-dd(ddd) ") &amp; "오후 19:00"</f>
        <v>2021-08-06(금) 오후 19:00</v>
      </c>
      <c r="H150" s="283"/>
      <c r="I150" s="284"/>
      <c r="J150" s="282" t="str">
        <f>TEXT($G$1, "[$-ko-KR]yyyy-mm-dd(ddd) ") &amp; "오후 21:00"</f>
        <v>2021-08-06(금) 오후 21:00</v>
      </c>
      <c r="K150" s="283"/>
      <c r="L150" s="284"/>
      <c r="M150" s="282" t="str">
        <f>TEXT($G$1+1, "[$-ko-KR]yyyy-mm-dd(ddd) ") &amp; "오전 00:00"</f>
        <v>2021-08-07(토)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80"/>
      <c r="R152" s="280"/>
      <c r="S152" s="280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80"/>
      <c r="R153" s="280"/>
      <c r="S153" s="280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85"/>
      <c r="R154" s="285"/>
      <c r="S154" s="285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85"/>
      <c r="R155" s="285"/>
      <c r="S155" s="285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85"/>
      <c r="R156" s="285"/>
      <c r="S156" s="285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85"/>
      <c r="R157" s="285"/>
      <c r="S157" s="285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85"/>
      <c r="R158" s="285"/>
      <c r="S158" s="285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85"/>
      <c r="R159" s="285"/>
      <c r="S159" s="285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94"/>
      <c r="R161" s="295"/>
      <c r="S161" s="296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97"/>
      <c r="R162" s="298"/>
      <c r="S162" s="299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300"/>
      <c r="R163" s="301"/>
      <c r="S163" s="302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85"/>
      <c r="R164" s="285"/>
      <c r="S164" s="285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80"/>
      <c r="R165" s="280"/>
      <c r="S165" s="280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80"/>
      <c r="R166" s="280"/>
      <c r="S166" s="280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85"/>
      <c r="R167" s="285"/>
      <c r="S167" s="285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85"/>
      <c r="R168" s="285"/>
      <c r="S168" s="285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85"/>
      <c r="R169" s="285"/>
      <c r="S169" s="285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307"/>
      <c r="R170" s="308"/>
      <c r="S170" s="30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7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2021-08-06(금) 오전 00:00</v>
      </c>
      <c r="C177" s="323"/>
      <c r="D177" s="282" t="str">
        <f>TEXT($G$1, "[$-ko-KR]yyyy-mm-dd(ddd) ") &amp; "오후 14:00"</f>
        <v>2021-08-06(금) 오후 14:00</v>
      </c>
      <c r="E177" s="283"/>
      <c r="F177" s="284"/>
      <c r="G177" s="282" t="str">
        <f>TEXT($G$1, "[$-ko-KR]yyyy-mm-dd(ddd) ") &amp; "오후 19:00"</f>
        <v>2021-08-06(금) 오후 19:00</v>
      </c>
      <c r="H177" s="283"/>
      <c r="I177" s="284"/>
      <c r="J177" s="282" t="str">
        <f>TEXT($G$1, "[$-ko-KR]yyyy-mm-dd(ddd) ") &amp; "오후 21:00"</f>
        <v>2021-08-06(금) 오후 21:00</v>
      </c>
      <c r="K177" s="283"/>
      <c r="L177" s="284"/>
      <c r="M177" s="282" t="str">
        <f>TEXT($G$1+1, "[$-ko-KR]yyyy-mm-dd(ddd) ") &amp; "오전 00:00"</f>
        <v>2021-08-07(토)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80"/>
      <c r="R179" s="280"/>
      <c r="S179" s="280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80"/>
      <c r="R180" s="280"/>
      <c r="S180" s="280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85"/>
      <c r="R181" s="285"/>
      <c r="S181" s="285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85"/>
      <c r="R182" s="285"/>
      <c r="S182" s="285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85"/>
      <c r="R183" s="285"/>
      <c r="S183" s="285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85"/>
      <c r="R184" s="285"/>
      <c r="S184" s="285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85"/>
      <c r="R185" s="285"/>
      <c r="S185" s="285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85"/>
      <c r="R186" s="285"/>
      <c r="S186" s="285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94"/>
      <c r="R188" s="295"/>
      <c r="S188" s="296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97"/>
      <c r="R189" s="298"/>
      <c r="S189" s="299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300"/>
      <c r="R190" s="301"/>
      <c r="S190" s="302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85"/>
      <c r="R191" s="285"/>
      <c r="S191" s="285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80"/>
      <c r="R192" s="280"/>
      <c r="S192" s="280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80"/>
      <c r="R193" s="280"/>
      <c r="S193" s="280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85"/>
      <c r="R194" s="285"/>
      <c r="S194" s="285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85"/>
      <c r="R195" s="285"/>
      <c r="S195" s="285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85"/>
      <c r="R196" s="285"/>
      <c r="S196" s="285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307"/>
      <c r="R197" s="308"/>
      <c r="S197" s="30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0" priority="157">
      <formula>AND($N17 &gt; 0, ISNUMBER($N17))</formula>
    </cfRule>
    <cfRule type="expression" dxfId="3599" priority="158">
      <formula>AND($N17 = 0 * ISNUMBER($N17))</formula>
    </cfRule>
    <cfRule type="expression" dxfId="3598" priority="159">
      <formula>AND($N17 &lt; 0, ISNUMBER($N17))</formula>
    </cfRule>
  </conditionalFormatting>
  <conditionalFormatting sqref="A17:F36">
    <cfRule type="expression" dxfId="3597" priority="166">
      <formula>AND($E17 &gt; 0, ISNUMBER($E17))</formula>
    </cfRule>
    <cfRule type="expression" dxfId="3596" priority="167">
      <formula>AND($E17 = 0 * ISNUMBER($E17))</formula>
    </cfRule>
    <cfRule type="expression" dxfId="3595" priority="168">
      <formula>AND($E17 &lt; 0, ISNUMBER($E17))</formula>
    </cfRule>
  </conditionalFormatting>
  <conditionalFormatting sqref="A17:C36 G17:I36">
    <cfRule type="expression" dxfId="3594" priority="163">
      <formula>AND($H17 &gt; 0, ISNUMBER($H17))</formula>
    </cfRule>
    <cfRule type="expression" dxfId="3593" priority="164">
      <formula>AND($H17 = 0 * ISNUMBER($H17))</formula>
    </cfRule>
    <cfRule type="expression" dxfId="3592" priority="165">
      <formula>AND($H17 &lt; 0, ISNUMBER($H17))</formula>
    </cfRule>
  </conditionalFormatting>
  <conditionalFormatting sqref="A17:C36 J17:L36">
    <cfRule type="expression" dxfId="3591" priority="160">
      <formula>AND($K17 &gt; 0, ISNUMBER($K17))</formula>
    </cfRule>
    <cfRule type="expression" dxfId="3590" priority="161">
      <formula>AND($K17 = 0 * ISNUMBER($K17))</formula>
    </cfRule>
    <cfRule type="expression" dxfId="3589" priority="162">
      <formula>AND($K17 &lt; 0, ISNUMBER($K17))</formula>
    </cfRule>
  </conditionalFormatting>
  <conditionalFormatting sqref="D15:F16 E37:F37">
    <cfRule type="expression" dxfId="3588" priority="154">
      <formula>$E$37 &gt; 0</formula>
    </cfRule>
    <cfRule type="expression" dxfId="3587" priority="155">
      <formula>$E$37 = 0</formula>
    </cfRule>
    <cfRule type="expression" dxfId="3586" priority="156">
      <formula>$E$37 &lt; 0</formula>
    </cfRule>
  </conditionalFormatting>
  <conditionalFormatting sqref="G15:I16 H37:I37">
    <cfRule type="expression" dxfId="3585" priority="151">
      <formula>$H$37 &gt; 0</formula>
    </cfRule>
    <cfRule type="expression" dxfId="3584" priority="152">
      <formula>$H$37 = 0</formula>
    </cfRule>
    <cfRule type="expression" dxfId="3583" priority="153">
      <formula>$H$37 &lt; 0</formula>
    </cfRule>
  </conditionalFormatting>
  <conditionalFormatting sqref="J15:L16 K37:L37">
    <cfRule type="expression" dxfId="3582" priority="148">
      <formula>$K$37 &gt; 0</formula>
    </cfRule>
    <cfRule type="expression" dxfId="3581" priority="149">
      <formula>$K$37 = 0</formula>
    </cfRule>
    <cfRule type="expression" dxfId="3580" priority="150">
      <formula>$K$37 &lt; 0</formula>
    </cfRule>
  </conditionalFormatting>
  <conditionalFormatting sqref="M15:O16 N37:O37">
    <cfRule type="expression" dxfId="3579" priority="145">
      <formula>$N$37 &gt; 0</formula>
    </cfRule>
    <cfRule type="expression" dxfId="3578" priority="146">
      <formula>$N$37 = 0</formula>
    </cfRule>
    <cfRule type="expression" dxfId="3577" priority="147">
      <formula>$N$37 &lt; 0</formula>
    </cfRule>
  </conditionalFormatting>
  <conditionalFormatting sqref="A44:C63 M44:O63">
    <cfRule type="expression" dxfId="3576" priority="133">
      <formula>AND($N44 &gt; 0, ISNUMBER($N44))</formula>
    </cfRule>
    <cfRule type="expression" dxfId="3575" priority="134">
      <formula>AND($N44 = 0 * ISNUMBER($N44))</formula>
    </cfRule>
    <cfRule type="expression" dxfId="3574" priority="135">
      <formula>AND($N44 &lt; 0, ISNUMBER($N44))</formula>
    </cfRule>
  </conditionalFormatting>
  <conditionalFormatting sqref="A44:F63">
    <cfRule type="expression" dxfId="3573" priority="142">
      <formula>AND($E44 &gt; 0, ISNUMBER($E44))</formula>
    </cfRule>
    <cfRule type="expression" dxfId="3572" priority="143">
      <formula>AND($E44 = 0 * ISNUMBER($E44))</formula>
    </cfRule>
    <cfRule type="expression" dxfId="3571" priority="144">
      <formula>AND($E44 &lt; 0, ISNUMBER($E44))</formula>
    </cfRule>
  </conditionalFormatting>
  <conditionalFormatting sqref="A44:C63 G44:I63">
    <cfRule type="expression" dxfId="3570" priority="139">
      <formula>AND($H44 &gt; 0, ISNUMBER($H44))</formula>
    </cfRule>
    <cfRule type="expression" dxfId="3569" priority="140">
      <formula>AND($H44 = 0 * ISNUMBER($H44))</formula>
    </cfRule>
    <cfRule type="expression" dxfId="3568" priority="141">
      <formula>AND($H44 &lt; 0, ISNUMBER($H44))</formula>
    </cfRule>
  </conditionalFormatting>
  <conditionalFormatting sqref="A44:C63 J44:L63">
    <cfRule type="expression" dxfId="3567" priority="136">
      <formula>AND($K44 &gt; 0, ISNUMBER($K44))</formula>
    </cfRule>
    <cfRule type="expression" dxfId="3566" priority="137">
      <formula>AND($K44 = 0 * ISNUMBER($K44))</formula>
    </cfRule>
    <cfRule type="expression" dxfId="3565" priority="138">
      <formula>AND($K44 &lt; 0, ISNUMBER($K44))</formula>
    </cfRule>
  </conditionalFormatting>
  <conditionalFormatting sqref="D42:F43 E64:F64">
    <cfRule type="expression" dxfId="3564" priority="130">
      <formula>$E$64 &gt; 0</formula>
    </cfRule>
    <cfRule type="expression" dxfId="3563" priority="131">
      <formula>$E$64 = 0</formula>
    </cfRule>
    <cfRule type="expression" dxfId="3562" priority="132">
      <formula>$E$64 &lt; 0</formula>
    </cfRule>
  </conditionalFormatting>
  <conditionalFormatting sqref="G42:I43 H64:I64">
    <cfRule type="expression" dxfId="3561" priority="127">
      <formula>$H$64 &gt; 0</formula>
    </cfRule>
    <cfRule type="expression" dxfId="3560" priority="128">
      <formula>$H$64 = 0</formula>
    </cfRule>
    <cfRule type="expression" dxfId="3559" priority="129">
      <formula>$H$64 &lt; 0</formula>
    </cfRule>
  </conditionalFormatting>
  <conditionalFormatting sqref="J42:L43 K64:L64">
    <cfRule type="expression" dxfId="3558" priority="124">
      <formula>$K$64 &gt; 0</formula>
    </cfRule>
    <cfRule type="expression" dxfId="3557" priority="125">
      <formula>$K$64 = 0</formula>
    </cfRule>
    <cfRule type="expression" dxfId="3556" priority="126">
      <formula>$K$64 &lt; 0</formula>
    </cfRule>
  </conditionalFormatting>
  <conditionalFormatting sqref="M42:O43 N64:O64">
    <cfRule type="expression" dxfId="3555" priority="121">
      <formula>$N$64 &gt; 0</formula>
    </cfRule>
    <cfRule type="expression" dxfId="3554" priority="122">
      <formula>$N$64 = 0</formula>
    </cfRule>
    <cfRule type="expression" dxfId="3553" priority="123">
      <formula>$N$64 &lt; 0</formula>
    </cfRule>
  </conditionalFormatting>
  <conditionalFormatting sqref="A71:C90 M71:O90">
    <cfRule type="expression" dxfId="3552" priority="109">
      <formula>AND($N71 &gt; 0, ISNUMBER($N71))</formula>
    </cfRule>
    <cfRule type="expression" dxfId="3551" priority="110">
      <formula>AND($N71 = 0 * ISNUMBER($N71))</formula>
    </cfRule>
    <cfRule type="expression" dxfId="3550" priority="111">
      <formula>AND($N71 &lt; 0, ISNUMBER($N71))</formula>
    </cfRule>
  </conditionalFormatting>
  <conditionalFormatting sqref="A71:F90">
    <cfRule type="expression" dxfId="3549" priority="118">
      <formula>AND($E71 &gt; 0, ISNUMBER($E71))</formula>
    </cfRule>
    <cfRule type="expression" dxfId="3548" priority="119">
      <formula>AND($E71 = 0 * ISNUMBER($E71))</formula>
    </cfRule>
    <cfRule type="expression" dxfId="3547" priority="120">
      <formula>AND($E71 &lt; 0, ISNUMBER($E71))</formula>
    </cfRule>
  </conditionalFormatting>
  <conditionalFormatting sqref="A71:C90 G71:I90">
    <cfRule type="expression" dxfId="3546" priority="115">
      <formula>AND($H71 &gt; 0, ISNUMBER($H71))</formula>
    </cfRule>
    <cfRule type="expression" dxfId="3545" priority="116">
      <formula>AND($H71 = 0 * ISNUMBER($H71))</formula>
    </cfRule>
    <cfRule type="expression" dxfId="3544" priority="117">
      <formula>AND($H71 &lt; 0, ISNUMBER($H71))</formula>
    </cfRule>
  </conditionalFormatting>
  <conditionalFormatting sqref="A71:C90 J71:L90">
    <cfRule type="expression" dxfId="3543" priority="112">
      <formula>AND($K71 &gt; 0, ISNUMBER($K71))</formula>
    </cfRule>
    <cfRule type="expression" dxfId="3542" priority="113">
      <formula>AND($K71 = 0 * ISNUMBER($K71))</formula>
    </cfRule>
    <cfRule type="expression" dxfId="3541" priority="114">
      <formula>AND($K71 &lt; 0, ISNUMBER($K71))</formula>
    </cfRule>
  </conditionalFormatting>
  <conditionalFormatting sqref="D69:F70 E91:F91">
    <cfRule type="expression" dxfId="3540" priority="106">
      <formula>$E$91 &gt; 0</formula>
    </cfRule>
    <cfRule type="expression" dxfId="3539" priority="107">
      <formula>$E$91 = 0</formula>
    </cfRule>
    <cfRule type="expression" dxfId="3538" priority="108">
      <formula>$E$91 &lt; 0</formula>
    </cfRule>
  </conditionalFormatting>
  <conditionalFormatting sqref="G69:I70 H91:I91">
    <cfRule type="expression" dxfId="3537" priority="103">
      <formula>$H$91 &gt; 0</formula>
    </cfRule>
    <cfRule type="expression" dxfId="3536" priority="104">
      <formula>$H$91 = 0</formula>
    </cfRule>
    <cfRule type="expression" dxfId="3535" priority="105">
      <formula>$H$91 &lt; 0</formula>
    </cfRule>
  </conditionalFormatting>
  <conditionalFormatting sqref="J69:L70 K91:L91">
    <cfRule type="expression" dxfId="3534" priority="100">
      <formula>$K$91 &gt; 0</formula>
    </cfRule>
    <cfRule type="expression" dxfId="3533" priority="101">
      <formula>$K$91 = 0</formula>
    </cfRule>
    <cfRule type="expression" dxfId="3532" priority="102">
      <formula>$K$91 &lt; 0</formula>
    </cfRule>
  </conditionalFormatting>
  <conditionalFormatting sqref="M69:O70 N91:O91">
    <cfRule type="expression" dxfId="3531" priority="97">
      <formula>$N$91 &gt; 0</formula>
    </cfRule>
    <cfRule type="expression" dxfId="3530" priority="98">
      <formula>$N$91 = 0</formula>
    </cfRule>
    <cfRule type="expression" dxfId="3529" priority="99">
      <formula>$N$91 &lt; 0</formula>
    </cfRule>
  </conditionalFormatting>
  <conditionalFormatting sqref="A98:C117 M98:O117">
    <cfRule type="expression" dxfId="3528" priority="85">
      <formula>AND($N98 &gt; 0, ISNUMBER($N98))</formula>
    </cfRule>
    <cfRule type="expression" dxfId="3527" priority="86">
      <formula>AND($N98 = 0 * ISNUMBER($N98))</formula>
    </cfRule>
    <cfRule type="expression" dxfId="3526" priority="87">
      <formula>AND($N98 &lt; 0, ISNUMBER($N98))</formula>
    </cfRule>
  </conditionalFormatting>
  <conditionalFormatting sqref="A98:F117">
    <cfRule type="expression" dxfId="3525" priority="94">
      <formula>AND($E98 &gt; 0, ISNUMBER($E98))</formula>
    </cfRule>
    <cfRule type="expression" dxfId="3524" priority="95">
      <formula>AND($E98 = 0 * ISNUMBER($E98))</formula>
    </cfRule>
    <cfRule type="expression" dxfId="3523" priority="96">
      <formula>AND($E98 &lt; 0, ISNUMBER($E98))</formula>
    </cfRule>
  </conditionalFormatting>
  <conditionalFormatting sqref="A98:C117 G98:I117">
    <cfRule type="expression" dxfId="3522" priority="91">
      <formula>AND($H98 &gt; 0, ISNUMBER($H98))</formula>
    </cfRule>
    <cfRule type="expression" dxfId="3521" priority="92">
      <formula>AND($H98 = 0 * ISNUMBER($H98))</formula>
    </cfRule>
    <cfRule type="expression" dxfId="3520" priority="93">
      <formula>AND($H98 &lt; 0, ISNUMBER($H98))</formula>
    </cfRule>
  </conditionalFormatting>
  <conditionalFormatting sqref="A98:C117 J98:L117">
    <cfRule type="expression" dxfId="3519" priority="88">
      <formula>AND($K98 &gt; 0, ISNUMBER($K98))</formula>
    </cfRule>
    <cfRule type="expression" dxfId="3518" priority="89">
      <formula>AND($K98 = 0 * ISNUMBER($K98))</formula>
    </cfRule>
    <cfRule type="expression" dxfId="3517" priority="90">
      <formula>AND($K98 &lt; 0, ISNUMBER($K98))</formula>
    </cfRule>
  </conditionalFormatting>
  <conditionalFormatting sqref="D96:F97 E118:F118">
    <cfRule type="expression" dxfId="3516" priority="82">
      <formula>$E$118 &gt; 0</formula>
    </cfRule>
    <cfRule type="expression" dxfId="3515" priority="83">
      <formula>$E$118 = 0</formula>
    </cfRule>
    <cfRule type="expression" dxfId="3514" priority="84">
      <formula>$E$118 &lt; 0</formula>
    </cfRule>
  </conditionalFormatting>
  <conditionalFormatting sqref="G96:I97 H118:I118">
    <cfRule type="expression" dxfId="3513" priority="79">
      <formula>$H$118 &gt; 0</formula>
    </cfRule>
    <cfRule type="expression" dxfId="3512" priority="80">
      <formula>$H$118 = 0</formula>
    </cfRule>
    <cfRule type="expression" dxfId="3511" priority="81">
      <formula>$H$118 &lt; 0</formula>
    </cfRule>
  </conditionalFormatting>
  <conditionalFormatting sqref="J96:L97 K118:L118">
    <cfRule type="expression" dxfId="3510" priority="76">
      <formula>$K$118 &gt; 0</formula>
    </cfRule>
    <cfRule type="expression" dxfId="3509" priority="77">
      <formula>$K$118 = 0</formula>
    </cfRule>
    <cfRule type="expression" dxfId="3508" priority="78">
      <formula>$K$118 &lt; 0</formula>
    </cfRule>
  </conditionalFormatting>
  <conditionalFormatting sqref="M96:O97 N118:O118">
    <cfRule type="expression" dxfId="3507" priority="73">
      <formula>$N$118 &gt; 0</formula>
    </cfRule>
    <cfRule type="expression" dxfId="3506" priority="74">
      <formula>$N$118 = 0</formula>
    </cfRule>
    <cfRule type="expression" dxfId="3505" priority="75">
      <formula>$N$118 &lt; 0</formula>
    </cfRule>
  </conditionalFormatting>
  <conditionalFormatting sqref="A125:C144 M125:O144">
    <cfRule type="expression" dxfId="3504" priority="61">
      <formula>AND($N125 &gt; 0, ISNUMBER($N125))</formula>
    </cfRule>
    <cfRule type="expression" dxfId="3503" priority="62">
      <formula>AND($N125 = 0 * ISNUMBER($N125))</formula>
    </cfRule>
    <cfRule type="expression" dxfId="3502" priority="63">
      <formula>AND($N125 &lt; 0, ISNUMBER($N125))</formula>
    </cfRule>
  </conditionalFormatting>
  <conditionalFormatting sqref="A125:F144">
    <cfRule type="expression" dxfId="3501" priority="70">
      <formula>AND($E125 &gt; 0, ISNUMBER($E125))</formula>
    </cfRule>
    <cfRule type="expression" dxfId="3500" priority="71">
      <formula>AND($E125 = 0 * ISNUMBER($E125))</formula>
    </cfRule>
    <cfRule type="expression" dxfId="3499" priority="72">
      <formula>AND($E125 &lt; 0, ISNUMBER($E125))</formula>
    </cfRule>
  </conditionalFormatting>
  <conditionalFormatting sqref="A125:C144 G125:I144">
    <cfRule type="expression" dxfId="3498" priority="67">
      <formula>AND($H125 &gt; 0, ISNUMBER($H125))</formula>
    </cfRule>
    <cfRule type="expression" dxfId="3497" priority="68">
      <formula>AND($H125 = 0 * ISNUMBER($H125))</formula>
    </cfRule>
    <cfRule type="expression" dxfId="3496" priority="69">
      <formula>AND($H125 &lt; 0, ISNUMBER($H125))</formula>
    </cfRule>
  </conditionalFormatting>
  <conditionalFormatting sqref="A125:C144 J125:L144">
    <cfRule type="expression" dxfId="3495" priority="64">
      <formula>AND($K125 &gt; 0, ISNUMBER($K125))</formula>
    </cfRule>
    <cfRule type="expression" dxfId="3494" priority="65">
      <formula>AND($K125 = 0 * ISNUMBER($K125))</formula>
    </cfRule>
    <cfRule type="expression" dxfId="3493" priority="66">
      <formula>AND($K125 &lt; 0, ISNUMBER($K125))</formula>
    </cfRule>
  </conditionalFormatting>
  <conditionalFormatting sqref="D123:F124 E145:F145">
    <cfRule type="expression" dxfId="3492" priority="58">
      <formula>$E$145 &gt; 0</formula>
    </cfRule>
    <cfRule type="expression" dxfId="3491" priority="59">
      <formula>$E$145 = 0</formula>
    </cfRule>
    <cfRule type="expression" dxfId="3490" priority="60">
      <formula>$E$145 &lt; 0</formula>
    </cfRule>
  </conditionalFormatting>
  <conditionalFormatting sqref="G123:I124 H145:I145">
    <cfRule type="expression" dxfId="3489" priority="55">
      <formula>$H$145 &gt; 0</formula>
    </cfRule>
    <cfRule type="expression" dxfId="3488" priority="56">
      <formula>$H$145 = 0</formula>
    </cfRule>
    <cfRule type="expression" dxfId="3487" priority="57">
      <formula>$H$145 &lt; 0</formula>
    </cfRule>
  </conditionalFormatting>
  <conditionalFormatting sqref="J123:L124 K145:L145">
    <cfRule type="expression" dxfId="3486" priority="52">
      <formula>$K$145 &gt; 0</formula>
    </cfRule>
    <cfRule type="expression" dxfId="3485" priority="53">
      <formula>$K$145 = 0</formula>
    </cfRule>
    <cfRule type="expression" dxfId="3484" priority="54">
      <formula>$K$145 &lt; 0</formula>
    </cfRule>
  </conditionalFormatting>
  <conditionalFormatting sqref="M123:O124 N145:O145">
    <cfRule type="expression" dxfId="3483" priority="49">
      <formula>$N$145 &gt; 0</formula>
    </cfRule>
    <cfRule type="expression" dxfId="3482" priority="50">
      <formula>$N$145 = 0</formula>
    </cfRule>
    <cfRule type="expression" dxfId="3481" priority="51">
      <formula>$N$145 &lt; 0</formula>
    </cfRule>
  </conditionalFormatting>
  <conditionalFormatting sqref="A152:C171 M152:O171">
    <cfRule type="expression" dxfId="3480" priority="37">
      <formula>AND($N152 &gt; 0, ISNUMBER($N152))</formula>
    </cfRule>
    <cfRule type="expression" dxfId="3479" priority="38">
      <formula>AND($N152 = 0 * ISNUMBER($N152))</formula>
    </cfRule>
    <cfRule type="expression" dxfId="3478" priority="39">
      <formula>AND($N152 &lt; 0, ISNUMBER($N152))</formula>
    </cfRule>
  </conditionalFormatting>
  <conditionalFormatting sqref="A152:F171">
    <cfRule type="expression" dxfId="3477" priority="46">
      <formula>AND($E152 &gt; 0, ISNUMBER($E152))</formula>
    </cfRule>
    <cfRule type="expression" dxfId="3476" priority="47">
      <formula>AND($E152 = 0 * ISNUMBER($E152))</formula>
    </cfRule>
    <cfRule type="expression" dxfId="3475" priority="48">
      <formula>AND($E152 &lt; 0, ISNUMBER($E152))</formula>
    </cfRule>
  </conditionalFormatting>
  <conditionalFormatting sqref="A152:C171 G152:I171">
    <cfRule type="expression" dxfId="3474" priority="43">
      <formula>AND($H152 &gt; 0, ISNUMBER($H152))</formula>
    </cfRule>
    <cfRule type="expression" dxfId="3473" priority="44">
      <formula>AND($H152 = 0 * ISNUMBER($H152))</formula>
    </cfRule>
    <cfRule type="expression" dxfId="3472" priority="45">
      <formula>AND($H152 &lt; 0, ISNUMBER($H152))</formula>
    </cfRule>
  </conditionalFormatting>
  <conditionalFormatting sqref="A152:C171 J152:L171">
    <cfRule type="expression" dxfId="3471" priority="40">
      <formula>AND($K152 &gt; 0, ISNUMBER($K152))</formula>
    </cfRule>
    <cfRule type="expression" dxfId="3470" priority="41">
      <formula>AND($K152 = 0 * ISNUMBER($K152))</formula>
    </cfRule>
    <cfRule type="expression" dxfId="3469" priority="42">
      <formula>AND($K152 &lt; 0, ISNUMBER($K152))</formula>
    </cfRule>
  </conditionalFormatting>
  <conditionalFormatting sqref="D150:F151 E172:F172">
    <cfRule type="expression" dxfId="3468" priority="34">
      <formula>$E$172 &gt; 0</formula>
    </cfRule>
    <cfRule type="expression" dxfId="3467" priority="35">
      <formula>$E$172 = 0</formula>
    </cfRule>
    <cfRule type="expression" dxfId="3466" priority="36">
      <formula>$E$172 &lt; 0</formula>
    </cfRule>
  </conditionalFormatting>
  <conditionalFormatting sqref="G150:I151 H172:I172">
    <cfRule type="expression" dxfId="3465" priority="31">
      <formula>$H$172 &gt; 0</formula>
    </cfRule>
    <cfRule type="expression" dxfId="3464" priority="32">
      <formula>$H$172 = 0</formula>
    </cfRule>
    <cfRule type="expression" dxfId="3463" priority="33">
      <formula>$H$172 &lt; 0</formula>
    </cfRule>
  </conditionalFormatting>
  <conditionalFormatting sqref="J150:L151 K172:L172">
    <cfRule type="expression" dxfId="3462" priority="28">
      <formula>$K$172 &gt; 0</formula>
    </cfRule>
    <cfRule type="expression" dxfId="3461" priority="29">
      <formula>$K$172 = 0</formula>
    </cfRule>
    <cfRule type="expression" dxfId="3460" priority="30">
      <formula>$K$172 &lt; 0</formula>
    </cfRule>
  </conditionalFormatting>
  <conditionalFormatting sqref="M150:O151 N172:O172">
    <cfRule type="expression" dxfId="3459" priority="25">
      <formula>$N$172 &gt; 0</formula>
    </cfRule>
    <cfRule type="expression" dxfId="3458" priority="26">
      <formula>$N$172 = 0</formula>
    </cfRule>
    <cfRule type="expression" dxfId="3457" priority="27">
      <formula>$N$172 &lt; 0</formula>
    </cfRule>
  </conditionalFormatting>
  <conditionalFormatting sqref="A179:C198 M179:O198">
    <cfRule type="expression" dxfId="3456" priority="13">
      <formula>AND($N179 &gt; 0, ISNUMBER($N179))</formula>
    </cfRule>
    <cfRule type="expression" dxfId="3455" priority="14">
      <formula>AND($N179 = 0 * ISNUMBER($N179))</formula>
    </cfRule>
    <cfRule type="expression" dxfId="3454" priority="15">
      <formula>AND($N179 &lt; 0, ISNUMBER($N179))</formula>
    </cfRule>
  </conditionalFormatting>
  <conditionalFormatting sqref="A179:F198">
    <cfRule type="expression" dxfId="3453" priority="22">
      <formula>AND($E179 &gt; 0, ISNUMBER($E179))</formula>
    </cfRule>
    <cfRule type="expression" dxfId="3452" priority="23">
      <formula>AND($E179 = 0 * ISNUMBER($E179))</formula>
    </cfRule>
    <cfRule type="expression" dxfId="3451" priority="24">
      <formula>AND($E179 &lt; 0, ISNUMBER($E179))</formula>
    </cfRule>
  </conditionalFormatting>
  <conditionalFormatting sqref="A179:C198 G179:I198">
    <cfRule type="expression" dxfId="3450" priority="19">
      <formula>AND($H179 &gt; 0, ISNUMBER($H179))</formula>
    </cfRule>
    <cfRule type="expression" dxfId="3449" priority="20">
      <formula>AND($H179 = 0 * ISNUMBER($H179))</formula>
    </cfRule>
    <cfRule type="expression" dxfId="3448" priority="21">
      <formula>AND($H179 &lt; 0, ISNUMBER($H179))</formula>
    </cfRule>
  </conditionalFormatting>
  <conditionalFormatting sqref="A179:C198 J179:L198">
    <cfRule type="expression" dxfId="3447" priority="16">
      <formula>AND($K179 &gt; 0, ISNUMBER($K179))</formula>
    </cfRule>
    <cfRule type="expression" dxfId="3446" priority="17">
      <formula>AND($K179 = 0 * ISNUMBER($K179))</formula>
    </cfRule>
    <cfRule type="expression" dxfId="3445" priority="18">
      <formula>AND($K179 &lt; 0, ISNUMBER($K179))</formula>
    </cfRule>
  </conditionalFormatting>
  <conditionalFormatting sqref="D177:F178 E199:F199">
    <cfRule type="expression" dxfId="3444" priority="10">
      <formula>$E$199 &gt; 0</formula>
    </cfRule>
    <cfRule type="expression" dxfId="3443" priority="11">
      <formula>$E$199 = 0</formula>
    </cfRule>
    <cfRule type="expression" dxfId="3442" priority="12">
      <formula>$E$199 &lt; 0</formula>
    </cfRule>
  </conditionalFormatting>
  <conditionalFormatting sqref="G177:I178 H199:I199">
    <cfRule type="expression" dxfId="3441" priority="7">
      <formula>$H$199 &gt; 0</formula>
    </cfRule>
    <cfRule type="expression" dxfId="3440" priority="8">
      <formula>$H$199 = 0</formula>
    </cfRule>
    <cfRule type="expression" dxfId="3439" priority="9">
      <formula>$H$199 &lt; 0</formula>
    </cfRule>
  </conditionalFormatting>
  <conditionalFormatting sqref="J177:L178 K199:L199">
    <cfRule type="expression" dxfId="3438" priority="4">
      <formula>$K$199 &gt; 0</formula>
    </cfRule>
    <cfRule type="expression" dxfId="3437" priority="5">
      <formula>$K$199 = 0</formula>
    </cfRule>
    <cfRule type="expression" dxfId="3436" priority="6">
      <formula>$K$199 &lt; 0</formula>
    </cfRule>
  </conditionalFormatting>
  <conditionalFormatting sqref="M177:O178 N199:O199">
    <cfRule type="expression" dxfId="3435" priority="1">
      <formula>$N$199 &gt; 0</formula>
    </cfRule>
    <cfRule type="expression" dxfId="3434" priority="2">
      <formula>$N$199 = 0</formula>
    </cfRule>
    <cfRule type="expression" dxfId="34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44415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8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2021-08-07(토) 오전 00:00</v>
      </c>
      <c r="C15" s="326"/>
      <c r="D15" s="282" t="str">
        <f>TEXT($G$1, "[$-ko-KR]yyyy-mm-dd(ddd) ") &amp; "오후 14:00"</f>
        <v>2021-08-07(토) 오후 14:00</v>
      </c>
      <c r="E15" s="283"/>
      <c r="F15" s="284"/>
      <c r="G15" s="282" t="str">
        <f>TEXT($G$1, "[$-ko-KR]yyyy-mm-dd(ddd) ") &amp; "오후 19:00"</f>
        <v>2021-08-07(토) 오후 19:00</v>
      </c>
      <c r="H15" s="283"/>
      <c r="I15" s="284"/>
      <c r="J15" s="282" t="str">
        <f>TEXT($G$1, "[$-ko-KR]yyyy-mm-dd(ddd) ") &amp; "오후 21:00"</f>
        <v>2021-08-07(토) 오후 21:00</v>
      </c>
      <c r="K15" s="283"/>
      <c r="L15" s="284"/>
      <c r="M15" s="282" t="str">
        <f>TEXT($G$1+1, "[$-ko-KR]yyyy-mm-dd(ddd) ") &amp; "오전 00:00"</f>
        <v>2021-08-08(일)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8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2021-08-07(토) 오전 00:00</v>
      </c>
      <c r="C42" s="323"/>
      <c r="D42" s="282" t="str">
        <f>TEXT($G$1, "[$-ko-KR]yyyy-mm-dd(ddd) ") &amp; "오후 14:00"</f>
        <v>2021-08-07(토) 오후 14:00</v>
      </c>
      <c r="E42" s="283"/>
      <c r="F42" s="284"/>
      <c r="G42" s="282" t="str">
        <f>TEXT($G$1, "[$-ko-KR]yyyy-mm-dd(ddd) ") &amp; "오후 19:00"</f>
        <v>2021-08-07(토) 오후 19:00</v>
      </c>
      <c r="H42" s="283"/>
      <c r="I42" s="284"/>
      <c r="J42" s="282" t="str">
        <f>TEXT($G$1, "[$-ko-KR]yyyy-mm-dd(ddd) ") &amp; "오후 21:00"</f>
        <v>2021-08-07(토) 오후 21:00</v>
      </c>
      <c r="K42" s="283"/>
      <c r="L42" s="284"/>
      <c r="M42" s="282" t="str">
        <f>TEXT($G$1+1, "[$-ko-KR]yyyy-mm-dd(ddd) ") &amp; "오전 00:00"</f>
        <v>2021-08-08(일)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80"/>
      <c r="R44" s="280"/>
      <c r="S44" s="280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0"/>
      <c r="R45" s="280"/>
      <c r="S45" s="280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85"/>
      <c r="R46" s="285"/>
      <c r="S46" s="285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85"/>
      <c r="R47" s="285"/>
      <c r="S47" s="285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85"/>
      <c r="R48" s="285"/>
      <c r="S48" s="285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85"/>
      <c r="R49" s="285"/>
      <c r="S49" s="285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85"/>
      <c r="R50" s="285"/>
      <c r="S50" s="285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85"/>
      <c r="R51" s="285"/>
      <c r="S51" s="285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94"/>
      <c r="R53" s="295"/>
      <c r="S53" s="296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97"/>
      <c r="R54" s="298"/>
      <c r="S54" s="299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300"/>
      <c r="R55" s="301"/>
      <c r="S55" s="302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85"/>
      <c r="R56" s="285"/>
      <c r="S56" s="285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80"/>
      <c r="R57" s="280"/>
      <c r="S57" s="280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80"/>
      <c r="R58" s="280"/>
      <c r="S58" s="280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85"/>
      <c r="R59" s="285"/>
      <c r="S59" s="285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85"/>
      <c r="R60" s="285"/>
      <c r="S60" s="285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85"/>
      <c r="R61" s="285"/>
      <c r="S61" s="285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307"/>
      <c r="R62" s="308"/>
      <c r="S62" s="30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8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2021-08-07(토) 오전 00:00</v>
      </c>
      <c r="C69" s="323"/>
      <c r="D69" s="282" t="str">
        <f>TEXT($G$1, "[$-ko-KR]yyyy-mm-dd(ddd) ") &amp; "오후 14:00"</f>
        <v>2021-08-07(토) 오후 14:00</v>
      </c>
      <c r="E69" s="283"/>
      <c r="F69" s="284"/>
      <c r="G69" s="282" t="str">
        <f>TEXT($G$1, "[$-ko-KR]yyyy-mm-dd(ddd) ") &amp; "오후 19:00"</f>
        <v>2021-08-07(토) 오후 19:00</v>
      </c>
      <c r="H69" s="283"/>
      <c r="I69" s="284"/>
      <c r="J69" s="282" t="str">
        <f>TEXT($G$1, "[$-ko-KR]yyyy-mm-dd(ddd) ") &amp; "오후 21:00"</f>
        <v>2021-08-07(토) 오후 21:00</v>
      </c>
      <c r="K69" s="283"/>
      <c r="L69" s="284"/>
      <c r="M69" s="282" t="str">
        <f>TEXT($G$1+1, "[$-ko-KR]yyyy-mm-dd(ddd) ") &amp; "오전 00:00"</f>
        <v>2021-08-08(일)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80"/>
      <c r="R71" s="280"/>
      <c r="S71" s="280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80"/>
      <c r="R72" s="280"/>
      <c r="S72" s="280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85"/>
      <c r="R73" s="285"/>
      <c r="S73" s="285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85"/>
      <c r="R74" s="285"/>
      <c r="S74" s="285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85"/>
      <c r="R75" s="285"/>
      <c r="S75" s="285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85"/>
      <c r="R76" s="285"/>
      <c r="S76" s="285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85"/>
      <c r="R77" s="285"/>
      <c r="S77" s="285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85"/>
      <c r="R78" s="285"/>
      <c r="S78" s="285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94"/>
      <c r="R80" s="295"/>
      <c r="S80" s="296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97"/>
      <c r="R81" s="298"/>
      <c r="S81" s="299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300"/>
      <c r="R82" s="301"/>
      <c r="S82" s="302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85"/>
      <c r="R83" s="285"/>
      <c r="S83" s="285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80"/>
      <c r="R84" s="280"/>
      <c r="S84" s="280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80"/>
      <c r="R85" s="280"/>
      <c r="S85" s="280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85"/>
      <c r="R86" s="285"/>
      <c r="S86" s="285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85"/>
      <c r="R87" s="285"/>
      <c r="S87" s="285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85"/>
      <c r="R88" s="285"/>
      <c r="S88" s="285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307"/>
      <c r="R89" s="308"/>
      <c r="S89" s="30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8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2021-08-07(토) 오전 00:00</v>
      </c>
      <c r="C96" s="323"/>
      <c r="D96" s="282" t="str">
        <f>TEXT($G$1, "[$-ko-KR]yyyy-mm-dd(ddd) ") &amp; "오후 14:00"</f>
        <v>2021-08-07(토) 오후 14:00</v>
      </c>
      <c r="E96" s="283"/>
      <c r="F96" s="284"/>
      <c r="G96" s="282" t="str">
        <f>TEXT($G$1, "[$-ko-KR]yyyy-mm-dd(ddd) ") &amp; "오후 19:00"</f>
        <v>2021-08-07(토) 오후 19:00</v>
      </c>
      <c r="H96" s="283"/>
      <c r="I96" s="284"/>
      <c r="J96" s="282" t="str">
        <f>TEXT($G$1, "[$-ko-KR]yyyy-mm-dd(ddd) ") &amp; "오후 21:00"</f>
        <v>2021-08-07(토) 오후 21:00</v>
      </c>
      <c r="K96" s="283"/>
      <c r="L96" s="284"/>
      <c r="M96" s="282" t="str">
        <f>TEXT($G$1+1, "[$-ko-KR]yyyy-mm-dd(ddd) ") &amp; "오전 00:00"</f>
        <v>2021-08-08(일)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80"/>
      <c r="R98" s="280"/>
      <c r="S98" s="280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80"/>
      <c r="R99" s="280"/>
      <c r="S99" s="280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85"/>
      <c r="R100" s="285"/>
      <c r="S100" s="285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85"/>
      <c r="R101" s="285"/>
      <c r="S101" s="285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85"/>
      <c r="R102" s="285"/>
      <c r="S102" s="285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85"/>
      <c r="R103" s="285"/>
      <c r="S103" s="285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85"/>
      <c r="R104" s="285"/>
      <c r="S104" s="285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85"/>
      <c r="R105" s="285"/>
      <c r="S105" s="285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94"/>
      <c r="R107" s="295"/>
      <c r="S107" s="296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97"/>
      <c r="R108" s="298"/>
      <c r="S108" s="299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300"/>
      <c r="R109" s="301"/>
      <c r="S109" s="302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85"/>
      <c r="R110" s="285"/>
      <c r="S110" s="285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80"/>
      <c r="R111" s="280"/>
      <c r="S111" s="280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80"/>
      <c r="R112" s="280"/>
      <c r="S112" s="280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85"/>
      <c r="R113" s="285"/>
      <c r="S113" s="285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85"/>
      <c r="R114" s="285"/>
      <c r="S114" s="285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85"/>
      <c r="R115" s="285"/>
      <c r="S115" s="285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307"/>
      <c r="R116" s="308"/>
      <c r="S116" s="30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8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2021-08-07(토) 오전 00:00</v>
      </c>
      <c r="C123" s="323"/>
      <c r="D123" s="282" t="str">
        <f>TEXT($G$1, "[$-ko-KR]yyyy-mm-dd(ddd) ") &amp; "오후 14:00"</f>
        <v>2021-08-07(토) 오후 14:00</v>
      </c>
      <c r="E123" s="283"/>
      <c r="F123" s="284"/>
      <c r="G123" s="282" t="str">
        <f>TEXT($G$1, "[$-ko-KR]yyyy-mm-dd(ddd) ") &amp; "오후 19:00"</f>
        <v>2021-08-07(토) 오후 19:00</v>
      </c>
      <c r="H123" s="283"/>
      <c r="I123" s="284"/>
      <c r="J123" s="282" t="str">
        <f>TEXT($G$1, "[$-ko-KR]yyyy-mm-dd(ddd) ") &amp; "오후 21:00"</f>
        <v>2021-08-07(토) 오후 21:00</v>
      </c>
      <c r="K123" s="283"/>
      <c r="L123" s="284"/>
      <c r="M123" s="282" t="str">
        <f>TEXT($G$1+1, "[$-ko-KR]yyyy-mm-dd(ddd) ") &amp; "오전 00:00"</f>
        <v>2021-08-08(일)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80"/>
      <c r="R125" s="280"/>
      <c r="S125" s="280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0"/>
      <c r="R126" s="280"/>
      <c r="S126" s="280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85"/>
      <c r="R127" s="285"/>
      <c r="S127" s="285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85"/>
      <c r="R128" s="285"/>
      <c r="S128" s="285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85"/>
      <c r="R129" s="285"/>
      <c r="S129" s="285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85"/>
      <c r="R130" s="285"/>
      <c r="S130" s="285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85"/>
      <c r="R131" s="285"/>
      <c r="S131" s="285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85"/>
      <c r="R132" s="285"/>
      <c r="S132" s="285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94"/>
      <c r="R134" s="295"/>
      <c r="S134" s="296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97"/>
      <c r="R135" s="298"/>
      <c r="S135" s="299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300"/>
      <c r="R136" s="301"/>
      <c r="S136" s="302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85"/>
      <c r="R137" s="285"/>
      <c r="S137" s="285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80"/>
      <c r="R138" s="280"/>
      <c r="S138" s="280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80"/>
      <c r="R139" s="280"/>
      <c r="S139" s="280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85"/>
      <c r="R140" s="285"/>
      <c r="S140" s="285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85"/>
      <c r="R141" s="285"/>
      <c r="S141" s="285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85"/>
      <c r="R142" s="285"/>
      <c r="S142" s="285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307"/>
      <c r="R143" s="308"/>
      <c r="S143" s="30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8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2021-08-07(토) 오전 00:00</v>
      </c>
      <c r="C150" s="323"/>
      <c r="D150" s="282" t="str">
        <f>TEXT($G$1, "[$-ko-KR]yyyy-mm-dd(ddd) ") &amp; "오후 14:00"</f>
        <v>2021-08-07(토) 오후 14:00</v>
      </c>
      <c r="E150" s="283"/>
      <c r="F150" s="284"/>
      <c r="G150" s="282" t="str">
        <f>TEXT($G$1, "[$-ko-KR]yyyy-mm-dd(ddd) ") &amp; "오후 19:00"</f>
        <v>2021-08-07(토) 오후 19:00</v>
      </c>
      <c r="H150" s="283"/>
      <c r="I150" s="284"/>
      <c r="J150" s="282" t="str">
        <f>TEXT($G$1, "[$-ko-KR]yyyy-mm-dd(ddd) ") &amp; "오후 21:00"</f>
        <v>2021-08-07(토) 오후 21:00</v>
      </c>
      <c r="K150" s="283"/>
      <c r="L150" s="284"/>
      <c r="M150" s="282" t="str">
        <f>TEXT($G$1+1, "[$-ko-KR]yyyy-mm-dd(ddd) ") &amp; "오전 00:00"</f>
        <v>2021-08-08(일)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80"/>
      <c r="R152" s="280"/>
      <c r="S152" s="280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80"/>
      <c r="R153" s="280"/>
      <c r="S153" s="280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85"/>
      <c r="R154" s="285"/>
      <c r="S154" s="285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85"/>
      <c r="R155" s="285"/>
      <c r="S155" s="285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85"/>
      <c r="R156" s="285"/>
      <c r="S156" s="285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85"/>
      <c r="R157" s="285"/>
      <c r="S157" s="285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85"/>
      <c r="R158" s="285"/>
      <c r="S158" s="285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85"/>
      <c r="R159" s="285"/>
      <c r="S159" s="285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94"/>
      <c r="R161" s="295"/>
      <c r="S161" s="296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97"/>
      <c r="R162" s="298"/>
      <c r="S162" s="299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300"/>
      <c r="R163" s="301"/>
      <c r="S163" s="302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85"/>
      <c r="R164" s="285"/>
      <c r="S164" s="285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80"/>
      <c r="R165" s="280"/>
      <c r="S165" s="280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80"/>
      <c r="R166" s="280"/>
      <c r="S166" s="280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85"/>
      <c r="R167" s="285"/>
      <c r="S167" s="285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85"/>
      <c r="R168" s="285"/>
      <c r="S168" s="285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85"/>
      <c r="R169" s="285"/>
      <c r="S169" s="285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307"/>
      <c r="R170" s="308"/>
      <c r="S170" s="30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8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2021-08-07(토) 오전 00:00</v>
      </c>
      <c r="C177" s="323"/>
      <c r="D177" s="282" t="str">
        <f>TEXT($G$1, "[$-ko-KR]yyyy-mm-dd(ddd) ") &amp; "오후 14:00"</f>
        <v>2021-08-07(토) 오후 14:00</v>
      </c>
      <c r="E177" s="283"/>
      <c r="F177" s="284"/>
      <c r="G177" s="282" t="str">
        <f>TEXT($G$1, "[$-ko-KR]yyyy-mm-dd(ddd) ") &amp; "오후 19:00"</f>
        <v>2021-08-07(토) 오후 19:00</v>
      </c>
      <c r="H177" s="283"/>
      <c r="I177" s="284"/>
      <c r="J177" s="282" t="str">
        <f>TEXT($G$1, "[$-ko-KR]yyyy-mm-dd(ddd) ") &amp; "오후 21:00"</f>
        <v>2021-08-07(토) 오후 21:00</v>
      </c>
      <c r="K177" s="283"/>
      <c r="L177" s="284"/>
      <c r="M177" s="282" t="str">
        <f>TEXT($G$1+1, "[$-ko-KR]yyyy-mm-dd(ddd) ") &amp; "오전 00:00"</f>
        <v>2021-08-08(일)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80"/>
      <c r="R179" s="280"/>
      <c r="S179" s="280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80"/>
      <c r="R180" s="280"/>
      <c r="S180" s="280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85"/>
      <c r="R181" s="285"/>
      <c r="S181" s="285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85"/>
      <c r="R182" s="285"/>
      <c r="S182" s="285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85"/>
      <c r="R183" s="285"/>
      <c r="S183" s="285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85"/>
      <c r="R184" s="285"/>
      <c r="S184" s="285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85"/>
      <c r="R185" s="285"/>
      <c r="S185" s="285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85"/>
      <c r="R186" s="285"/>
      <c r="S186" s="285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94"/>
      <c r="R188" s="295"/>
      <c r="S188" s="296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97"/>
      <c r="R189" s="298"/>
      <c r="S189" s="299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300"/>
      <c r="R190" s="301"/>
      <c r="S190" s="302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85"/>
      <c r="R191" s="285"/>
      <c r="S191" s="285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80"/>
      <c r="R192" s="280"/>
      <c r="S192" s="280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80"/>
      <c r="R193" s="280"/>
      <c r="S193" s="280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85"/>
      <c r="R194" s="285"/>
      <c r="S194" s="285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85"/>
      <c r="R195" s="285"/>
      <c r="S195" s="285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85"/>
      <c r="R196" s="285"/>
      <c r="S196" s="285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307"/>
      <c r="R197" s="308"/>
      <c r="S197" s="30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22" priority="157">
      <formula>AND($N17 &gt; 0, ISNUMBER($N17))</formula>
    </cfRule>
    <cfRule type="expression" dxfId="3421" priority="158">
      <formula>AND($N17 = 0 * ISNUMBER($N17))</formula>
    </cfRule>
    <cfRule type="expression" dxfId="3420" priority="159">
      <formula>AND($N17 &lt; 0, ISNUMBER($N17))</formula>
    </cfRule>
  </conditionalFormatting>
  <conditionalFormatting sqref="A17:F36">
    <cfRule type="expression" dxfId="3419" priority="166">
      <formula>AND($E17 &gt; 0, ISNUMBER($E17))</formula>
    </cfRule>
    <cfRule type="expression" dxfId="3418" priority="167">
      <formula>AND($E17 = 0 * ISNUMBER($E17))</formula>
    </cfRule>
    <cfRule type="expression" dxfId="3417" priority="168">
      <formula>AND($E17 &lt; 0, ISNUMBER($E17))</formula>
    </cfRule>
  </conditionalFormatting>
  <conditionalFormatting sqref="A17:C36 G17:I36">
    <cfRule type="expression" dxfId="3416" priority="163">
      <formula>AND($H17 &gt; 0, ISNUMBER($H17))</formula>
    </cfRule>
    <cfRule type="expression" dxfId="3415" priority="164">
      <formula>AND($H17 = 0 * ISNUMBER($H17))</formula>
    </cfRule>
    <cfRule type="expression" dxfId="3414" priority="165">
      <formula>AND($H17 &lt; 0, ISNUMBER($H17))</formula>
    </cfRule>
  </conditionalFormatting>
  <conditionalFormatting sqref="A17:C36 J17:L36">
    <cfRule type="expression" dxfId="3413" priority="160">
      <formula>AND($K17 &gt; 0, ISNUMBER($K17))</formula>
    </cfRule>
    <cfRule type="expression" dxfId="3412" priority="161">
      <formula>AND($K17 = 0 * ISNUMBER($K17))</formula>
    </cfRule>
    <cfRule type="expression" dxfId="3411" priority="162">
      <formula>AND($K17 &lt; 0, ISNUMBER($K17))</formula>
    </cfRule>
  </conditionalFormatting>
  <conditionalFormatting sqref="D15:F16 E37:F37">
    <cfRule type="expression" dxfId="3410" priority="154">
      <formula>$E$37 &gt; 0</formula>
    </cfRule>
    <cfRule type="expression" dxfId="3409" priority="155">
      <formula>$E$37 = 0</formula>
    </cfRule>
    <cfRule type="expression" dxfId="3408" priority="156">
      <formula>$E$37 &lt; 0</formula>
    </cfRule>
  </conditionalFormatting>
  <conditionalFormatting sqref="G15:I16 H37:I37">
    <cfRule type="expression" dxfId="3407" priority="151">
      <formula>$H$37 &gt; 0</formula>
    </cfRule>
    <cfRule type="expression" dxfId="3406" priority="152">
      <formula>$H$37 = 0</formula>
    </cfRule>
    <cfRule type="expression" dxfId="3405" priority="153">
      <formula>$H$37 &lt; 0</formula>
    </cfRule>
  </conditionalFormatting>
  <conditionalFormatting sqref="J15:L16 K37:L37">
    <cfRule type="expression" dxfId="3404" priority="148">
      <formula>$K$37 &gt; 0</formula>
    </cfRule>
    <cfRule type="expression" dxfId="3403" priority="149">
      <formula>$K$37 = 0</formula>
    </cfRule>
    <cfRule type="expression" dxfId="3402" priority="150">
      <formula>$K$37 &lt; 0</formula>
    </cfRule>
  </conditionalFormatting>
  <conditionalFormatting sqref="M15:O16 N37:O37">
    <cfRule type="expression" dxfId="3401" priority="145">
      <formula>$N$37 &gt; 0</formula>
    </cfRule>
    <cfRule type="expression" dxfId="3400" priority="146">
      <formula>$N$37 = 0</formula>
    </cfRule>
    <cfRule type="expression" dxfId="3399" priority="147">
      <formula>$N$37 &lt; 0</formula>
    </cfRule>
  </conditionalFormatting>
  <conditionalFormatting sqref="A44:C63 M44:O63">
    <cfRule type="expression" dxfId="3398" priority="133">
      <formula>AND($N44 &gt; 0, ISNUMBER($N44))</formula>
    </cfRule>
    <cfRule type="expression" dxfId="3397" priority="134">
      <formula>AND($N44 = 0 * ISNUMBER($N44))</formula>
    </cfRule>
    <cfRule type="expression" dxfId="3396" priority="135">
      <formula>AND($N44 &lt; 0, ISNUMBER($N44))</formula>
    </cfRule>
  </conditionalFormatting>
  <conditionalFormatting sqref="A44:F63">
    <cfRule type="expression" dxfId="3395" priority="142">
      <formula>AND($E44 &gt; 0, ISNUMBER($E44))</formula>
    </cfRule>
    <cfRule type="expression" dxfId="3394" priority="143">
      <formula>AND($E44 = 0 * ISNUMBER($E44))</formula>
    </cfRule>
    <cfRule type="expression" dxfId="3393" priority="144">
      <formula>AND($E44 &lt; 0, ISNUMBER($E44))</formula>
    </cfRule>
  </conditionalFormatting>
  <conditionalFormatting sqref="A44:C63 G44:I63">
    <cfRule type="expression" dxfId="3392" priority="139">
      <formula>AND($H44 &gt; 0, ISNUMBER($H44))</formula>
    </cfRule>
    <cfRule type="expression" dxfId="3391" priority="140">
      <formula>AND($H44 = 0 * ISNUMBER($H44))</formula>
    </cfRule>
    <cfRule type="expression" dxfId="3390" priority="141">
      <formula>AND($H44 &lt; 0, ISNUMBER($H44))</formula>
    </cfRule>
  </conditionalFormatting>
  <conditionalFormatting sqref="A44:C63 J44:L63">
    <cfRule type="expression" dxfId="3389" priority="136">
      <formula>AND($K44 &gt; 0, ISNUMBER($K44))</formula>
    </cfRule>
    <cfRule type="expression" dxfId="3388" priority="137">
      <formula>AND($K44 = 0 * ISNUMBER($K44))</formula>
    </cfRule>
    <cfRule type="expression" dxfId="3387" priority="138">
      <formula>AND($K44 &lt; 0, ISNUMBER($K44))</formula>
    </cfRule>
  </conditionalFormatting>
  <conditionalFormatting sqref="D42:F43 E64:F64">
    <cfRule type="expression" dxfId="3386" priority="130">
      <formula>$E$64 &gt; 0</formula>
    </cfRule>
    <cfRule type="expression" dxfId="3385" priority="131">
      <formula>$E$64 = 0</formula>
    </cfRule>
    <cfRule type="expression" dxfId="3384" priority="132">
      <formula>$E$64 &lt; 0</formula>
    </cfRule>
  </conditionalFormatting>
  <conditionalFormatting sqref="G42:I43 H64:I64">
    <cfRule type="expression" dxfId="3383" priority="127">
      <formula>$H$64 &gt; 0</formula>
    </cfRule>
    <cfRule type="expression" dxfId="3382" priority="128">
      <formula>$H$64 = 0</formula>
    </cfRule>
    <cfRule type="expression" dxfId="3381" priority="129">
      <formula>$H$64 &lt; 0</formula>
    </cfRule>
  </conditionalFormatting>
  <conditionalFormatting sqref="J42:L43 K64:L64">
    <cfRule type="expression" dxfId="3380" priority="124">
      <formula>$K$64 &gt; 0</formula>
    </cfRule>
    <cfRule type="expression" dxfId="3379" priority="125">
      <formula>$K$64 = 0</formula>
    </cfRule>
    <cfRule type="expression" dxfId="3378" priority="126">
      <formula>$K$64 &lt; 0</formula>
    </cfRule>
  </conditionalFormatting>
  <conditionalFormatting sqref="M42:O43 N64:O64">
    <cfRule type="expression" dxfId="3377" priority="121">
      <formula>$N$64 &gt; 0</formula>
    </cfRule>
    <cfRule type="expression" dxfId="3376" priority="122">
      <formula>$N$64 = 0</formula>
    </cfRule>
    <cfRule type="expression" dxfId="3375" priority="123">
      <formula>$N$64 &lt; 0</formula>
    </cfRule>
  </conditionalFormatting>
  <conditionalFormatting sqref="A71:C90 M71:O90">
    <cfRule type="expression" dxfId="3374" priority="109">
      <formula>AND($N71 &gt; 0, ISNUMBER($N71))</formula>
    </cfRule>
    <cfRule type="expression" dxfId="3373" priority="110">
      <formula>AND($N71 = 0 * ISNUMBER($N71))</formula>
    </cfRule>
    <cfRule type="expression" dxfId="3372" priority="111">
      <formula>AND($N71 &lt; 0, ISNUMBER($N71))</formula>
    </cfRule>
  </conditionalFormatting>
  <conditionalFormatting sqref="A71:F90">
    <cfRule type="expression" dxfId="3371" priority="118">
      <formula>AND($E71 &gt; 0, ISNUMBER($E71))</formula>
    </cfRule>
    <cfRule type="expression" dxfId="3370" priority="119">
      <formula>AND($E71 = 0 * ISNUMBER($E71))</formula>
    </cfRule>
    <cfRule type="expression" dxfId="3369" priority="120">
      <formula>AND($E71 &lt; 0, ISNUMBER($E71))</formula>
    </cfRule>
  </conditionalFormatting>
  <conditionalFormatting sqref="A71:C90 G71:I90">
    <cfRule type="expression" dxfId="3368" priority="115">
      <formula>AND($H71 &gt; 0, ISNUMBER($H71))</formula>
    </cfRule>
    <cfRule type="expression" dxfId="3367" priority="116">
      <formula>AND($H71 = 0 * ISNUMBER($H71))</formula>
    </cfRule>
    <cfRule type="expression" dxfId="3366" priority="117">
      <formula>AND($H71 &lt; 0, ISNUMBER($H71))</formula>
    </cfRule>
  </conditionalFormatting>
  <conditionalFormatting sqref="A71:C90 J71:L90">
    <cfRule type="expression" dxfId="3365" priority="112">
      <formula>AND($K71 &gt; 0, ISNUMBER($K71))</formula>
    </cfRule>
    <cfRule type="expression" dxfId="3364" priority="113">
      <formula>AND($K71 = 0 * ISNUMBER($K71))</formula>
    </cfRule>
    <cfRule type="expression" dxfId="3363" priority="114">
      <formula>AND($K71 &lt; 0, ISNUMBER($K71))</formula>
    </cfRule>
  </conditionalFormatting>
  <conditionalFormatting sqref="D69:F70 E91:F91">
    <cfRule type="expression" dxfId="3362" priority="106">
      <formula>$E$91 &gt; 0</formula>
    </cfRule>
    <cfRule type="expression" dxfId="3361" priority="107">
      <formula>$E$91 = 0</formula>
    </cfRule>
    <cfRule type="expression" dxfId="3360" priority="108">
      <formula>$E$91 &lt; 0</formula>
    </cfRule>
  </conditionalFormatting>
  <conditionalFormatting sqref="G69:I70 H91:I91">
    <cfRule type="expression" dxfId="3359" priority="103">
      <formula>$H$91 &gt; 0</formula>
    </cfRule>
    <cfRule type="expression" dxfId="3358" priority="104">
      <formula>$H$91 = 0</formula>
    </cfRule>
    <cfRule type="expression" dxfId="3357" priority="105">
      <formula>$H$91 &lt; 0</formula>
    </cfRule>
  </conditionalFormatting>
  <conditionalFormatting sqref="J69:L70 K91:L91">
    <cfRule type="expression" dxfId="3356" priority="100">
      <formula>$K$91 &gt; 0</formula>
    </cfRule>
    <cfRule type="expression" dxfId="3355" priority="101">
      <formula>$K$91 = 0</formula>
    </cfRule>
    <cfRule type="expression" dxfId="3354" priority="102">
      <formula>$K$91 &lt; 0</formula>
    </cfRule>
  </conditionalFormatting>
  <conditionalFormatting sqref="M69:O70 N91:O91">
    <cfRule type="expression" dxfId="3353" priority="97">
      <formula>$N$91 &gt; 0</formula>
    </cfRule>
    <cfRule type="expression" dxfId="3352" priority="98">
      <formula>$N$91 = 0</formula>
    </cfRule>
    <cfRule type="expression" dxfId="3351" priority="99">
      <formula>$N$91 &lt; 0</formula>
    </cfRule>
  </conditionalFormatting>
  <conditionalFormatting sqref="A98:C117 M98:O117">
    <cfRule type="expression" dxfId="3350" priority="85">
      <formula>AND($N98 &gt; 0, ISNUMBER($N98))</formula>
    </cfRule>
    <cfRule type="expression" dxfId="3349" priority="86">
      <formula>AND($N98 = 0 * ISNUMBER($N98))</formula>
    </cfRule>
    <cfRule type="expression" dxfId="3348" priority="87">
      <formula>AND($N98 &lt; 0, ISNUMBER($N98))</formula>
    </cfRule>
  </conditionalFormatting>
  <conditionalFormatting sqref="A98:F117">
    <cfRule type="expression" dxfId="3347" priority="94">
      <formula>AND($E98 &gt; 0, ISNUMBER($E98))</formula>
    </cfRule>
    <cfRule type="expression" dxfId="3346" priority="95">
      <formula>AND($E98 = 0 * ISNUMBER($E98))</formula>
    </cfRule>
    <cfRule type="expression" dxfId="3345" priority="96">
      <formula>AND($E98 &lt; 0, ISNUMBER($E98))</formula>
    </cfRule>
  </conditionalFormatting>
  <conditionalFormatting sqref="A98:C117 G98:I117">
    <cfRule type="expression" dxfId="3344" priority="91">
      <formula>AND($H98 &gt; 0, ISNUMBER($H98))</formula>
    </cfRule>
    <cfRule type="expression" dxfId="3343" priority="92">
      <formula>AND($H98 = 0 * ISNUMBER($H98))</formula>
    </cfRule>
    <cfRule type="expression" dxfId="3342" priority="93">
      <formula>AND($H98 &lt; 0, ISNUMBER($H98))</formula>
    </cfRule>
  </conditionalFormatting>
  <conditionalFormatting sqref="A98:C117 J98:L117">
    <cfRule type="expression" dxfId="3341" priority="88">
      <formula>AND($K98 &gt; 0, ISNUMBER($K98))</formula>
    </cfRule>
    <cfRule type="expression" dxfId="3340" priority="89">
      <formula>AND($K98 = 0 * ISNUMBER($K98))</formula>
    </cfRule>
    <cfRule type="expression" dxfId="3339" priority="90">
      <formula>AND($K98 &lt; 0, ISNUMBER($K98))</formula>
    </cfRule>
  </conditionalFormatting>
  <conditionalFormatting sqref="D96:F97 E118:F118">
    <cfRule type="expression" dxfId="3338" priority="82">
      <formula>$E$118 &gt; 0</formula>
    </cfRule>
    <cfRule type="expression" dxfId="3337" priority="83">
      <formula>$E$118 = 0</formula>
    </cfRule>
    <cfRule type="expression" dxfId="3336" priority="84">
      <formula>$E$118 &lt; 0</formula>
    </cfRule>
  </conditionalFormatting>
  <conditionalFormatting sqref="G96:I97 H118:I118">
    <cfRule type="expression" dxfId="3335" priority="79">
      <formula>$H$118 &gt; 0</formula>
    </cfRule>
    <cfRule type="expression" dxfId="3334" priority="80">
      <formula>$H$118 = 0</formula>
    </cfRule>
    <cfRule type="expression" dxfId="3333" priority="81">
      <formula>$H$118 &lt; 0</formula>
    </cfRule>
  </conditionalFormatting>
  <conditionalFormatting sqref="J96:L97 K118:L118">
    <cfRule type="expression" dxfId="3332" priority="76">
      <formula>$K$118 &gt; 0</formula>
    </cfRule>
    <cfRule type="expression" dxfId="3331" priority="77">
      <formula>$K$118 = 0</formula>
    </cfRule>
    <cfRule type="expression" dxfId="3330" priority="78">
      <formula>$K$118 &lt; 0</formula>
    </cfRule>
  </conditionalFormatting>
  <conditionalFormatting sqref="M96:O97 N118:O118">
    <cfRule type="expression" dxfId="3329" priority="73">
      <formula>$N$118 &gt; 0</formula>
    </cfRule>
    <cfRule type="expression" dxfId="3328" priority="74">
      <formula>$N$118 = 0</formula>
    </cfRule>
    <cfRule type="expression" dxfId="3327" priority="75">
      <formula>$N$118 &lt; 0</formula>
    </cfRule>
  </conditionalFormatting>
  <conditionalFormatting sqref="A125:C144 M125:O144">
    <cfRule type="expression" dxfId="3326" priority="61">
      <formula>AND($N125 &gt; 0, ISNUMBER($N125))</formula>
    </cfRule>
    <cfRule type="expression" dxfId="3325" priority="62">
      <formula>AND($N125 = 0 * ISNUMBER($N125))</formula>
    </cfRule>
    <cfRule type="expression" dxfId="3324" priority="63">
      <formula>AND($N125 &lt; 0, ISNUMBER($N125))</formula>
    </cfRule>
  </conditionalFormatting>
  <conditionalFormatting sqref="A125:F144">
    <cfRule type="expression" dxfId="3323" priority="70">
      <formula>AND($E125 &gt; 0, ISNUMBER($E125))</formula>
    </cfRule>
    <cfRule type="expression" dxfId="3322" priority="71">
      <formula>AND($E125 = 0 * ISNUMBER($E125))</formula>
    </cfRule>
    <cfRule type="expression" dxfId="3321" priority="72">
      <formula>AND($E125 &lt; 0, ISNUMBER($E125))</formula>
    </cfRule>
  </conditionalFormatting>
  <conditionalFormatting sqref="A125:C144 G125:I144">
    <cfRule type="expression" dxfId="3320" priority="67">
      <formula>AND($H125 &gt; 0, ISNUMBER($H125))</formula>
    </cfRule>
    <cfRule type="expression" dxfId="3319" priority="68">
      <formula>AND($H125 = 0 * ISNUMBER($H125))</formula>
    </cfRule>
    <cfRule type="expression" dxfId="3318" priority="69">
      <formula>AND($H125 &lt; 0, ISNUMBER($H125))</formula>
    </cfRule>
  </conditionalFormatting>
  <conditionalFormatting sqref="A125:C144 J125:L144">
    <cfRule type="expression" dxfId="3317" priority="64">
      <formula>AND($K125 &gt; 0, ISNUMBER($K125))</formula>
    </cfRule>
    <cfRule type="expression" dxfId="3316" priority="65">
      <formula>AND($K125 = 0 * ISNUMBER($K125))</formula>
    </cfRule>
    <cfRule type="expression" dxfId="3315" priority="66">
      <formula>AND($K125 &lt; 0, ISNUMBER($K125))</formula>
    </cfRule>
  </conditionalFormatting>
  <conditionalFormatting sqref="D123:F124 E145:F145">
    <cfRule type="expression" dxfId="3314" priority="58">
      <formula>$E$145 &gt; 0</formula>
    </cfRule>
    <cfRule type="expression" dxfId="3313" priority="59">
      <formula>$E$145 = 0</formula>
    </cfRule>
    <cfRule type="expression" dxfId="3312" priority="60">
      <formula>$E$145 &lt; 0</formula>
    </cfRule>
  </conditionalFormatting>
  <conditionalFormatting sqref="G123:I124 H145:I145">
    <cfRule type="expression" dxfId="3311" priority="55">
      <formula>$H$145 &gt; 0</formula>
    </cfRule>
    <cfRule type="expression" dxfId="3310" priority="56">
      <formula>$H$145 = 0</formula>
    </cfRule>
    <cfRule type="expression" dxfId="3309" priority="57">
      <formula>$H$145 &lt; 0</formula>
    </cfRule>
  </conditionalFormatting>
  <conditionalFormatting sqref="J123:L124 K145:L145">
    <cfRule type="expression" dxfId="3308" priority="52">
      <formula>$K$145 &gt; 0</formula>
    </cfRule>
    <cfRule type="expression" dxfId="3307" priority="53">
      <formula>$K$145 = 0</formula>
    </cfRule>
    <cfRule type="expression" dxfId="3306" priority="54">
      <formula>$K$145 &lt; 0</formula>
    </cfRule>
  </conditionalFormatting>
  <conditionalFormatting sqref="M123:O124 N145:O145">
    <cfRule type="expression" dxfId="3305" priority="49">
      <formula>$N$145 &gt; 0</formula>
    </cfRule>
    <cfRule type="expression" dxfId="3304" priority="50">
      <formula>$N$145 = 0</formula>
    </cfRule>
    <cfRule type="expression" dxfId="3303" priority="51">
      <formula>$N$145 &lt; 0</formula>
    </cfRule>
  </conditionalFormatting>
  <conditionalFormatting sqref="A152:C171 M152:O171">
    <cfRule type="expression" dxfId="3302" priority="37">
      <formula>AND($N152 &gt; 0, ISNUMBER($N152))</formula>
    </cfRule>
    <cfRule type="expression" dxfId="3301" priority="38">
      <formula>AND($N152 = 0 * ISNUMBER($N152))</formula>
    </cfRule>
    <cfRule type="expression" dxfId="3300" priority="39">
      <formula>AND($N152 &lt; 0, ISNUMBER($N152))</formula>
    </cfRule>
  </conditionalFormatting>
  <conditionalFormatting sqref="A152:F171">
    <cfRule type="expression" dxfId="3299" priority="46">
      <formula>AND($E152 &gt; 0, ISNUMBER($E152))</formula>
    </cfRule>
    <cfRule type="expression" dxfId="3298" priority="47">
      <formula>AND($E152 = 0 * ISNUMBER($E152))</formula>
    </cfRule>
    <cfRule type="expression" dxfId="3297" priority="48">
      <formula>AND($E152 &lt; 0, ISNUMBER($E152))</formula>
    </cfRule>
  </conditionalFormatting>
  <conditionalFormatting sqref="A152:C171 G152:I171">
    <cfRule type="expression" dxfId="3296" priority="43">
      <formula>AND($H152 &gt; 0, ISNUMBER($H152))</formula>
    </cfRule>
    <cfRule type="expression" dxfId="3295" priority="44">
      <formula>AND($H152 = 0 * ISNUMBER($H152))</formula>
    </cfRule>
    <cfRule type="expression" dxfId="3294" priority="45">
      <formula>AND($H152 &lt; 0, ISNUMBER($H152))</formula>
    </cfRule>
  </conditionalFormatting>
  <conditionalFormatting sqref="A152:C171 J152:L171">
    <cfRule type="expression" dxfId="3293" priority="40">
      <formula>AND($K152 &gt; 0, ISNUMBER($K152))</formula>
    </cfRule>
    <cfRule type="expression" dxfId="3292" priority="41">
      <formula>AND($K152 = 0 * ISNUMBER($K152))</formula>
    </cfRule>
    <cfRule type="expression" dxfId="3291" priority="42">
      <formula>AND($K152 &lt; 0, ISNUMBER($K152))</formula>
    </cfRule>
  </conditionalFormatting>
  <conditionalFormatting sqref="D150:F151 E172:F172">
    <cfRule type="expression" dxfId="3290" priority="34">
      <formula>$E$172 &gt; 0</formula>
    </cfRule>
    <cfRule type="expression" dxfId="3289" priority="35">
      <formula>$E$172 = 0</formula>
    </cfRule>
    <cfRule type="expression" dxfId="3288" priority="36">
      <formula>$E$172 &lt; 0</formula>
    </cfRule>
  </conditionalFormatting>
  <conditionalFormatting sqref="G150:I151 H172:I172">
    <cfRule type="expression" dxfId="3287" priority="31">
      <formula>$H$172 &gt; 0</formula>
    </cfRule>
    <cfRule type="expression" dxfId="3286" priority="32">
      <formula>$H$172 = 0</formula>
    </cfRule>
    <cfRule type="expression" dxfId="3285" priority="33">
      <formula>$H$172 &lt; 0</formula>
    </cfRule>
  </conditionalFormatting>
  <conditionalFormatting sqref="J150:L151 K172:L172">
    <cfRule type="expression" dxfId="3284" priority="28">
      <formula>$K$172 &gt; 0</formula>
    </cfRule>
    <cfRule type="expression" dxfId="3283" priority="29">
      <formula>$K$172 = 0</formula>
    </cfRule>
    <cfRule type="expression" dxfId="3282" priority="30">
      <formula>$K$172 &lt; 0</formula>
    </cfRule>
  </conditionalFormatting>
  <conditionalFormatting sqref="M150:O151 N172:O172">
    <cfRule type="expression" dxfId="3281" priority="25">
      <formula>$N$172 &gt; 0</formula>
    </cfRule>
    <cfRule type="expression" dxfId="3280" priority="26">
      <formula>$N$172 = 0</formula>
    </cfRule>
    <cfRule type="expression" dxfId="3279" priority="27">
      <formula>$N$172 &lt; 0</formula>
    </cfRule>
  </conditionalFormatting>
  <conditionalFormatting sqref="A179:C198 M179:O198">
    <cfRule type="expression" dxfId="3278" priority="13">
      <formula>AND($N179 &gt; 0, ISNUMBER($N179))</formula>
    </cfRule>
    <cfRule type="expression" dxfId="3277" priority="14">
      <formula>AND($N179 = 0 * ISNUMBER($N179))</formula>
    </cfRule>
    <cfRule type="expression" dxfId="3276" priority="15">
      <formula>AND($N179 &lt; 0, ISNUMBER($N179))</formula>
    </cfRule>
  </conditionalFormatting>
  <conditionalFormatting sqref="A179:F198">
    <cfRule type="expression" dxfId="3275" priority="22">
      <formula>AND($E179 &gt; 0, ISNUMBER($E179))</formula>
    </cfRule>
    <cfRule type="expression" dxfId="3274" priority="23">
      <formula>AND($E179 = 0 * ISNUMBER($E179))</formula>
    </cfRule>
    <cfRule type="expression" dxfId="3273" priority="24">
      <formula>AND($E179 &lt; 0, ISNUMBER($E179))</formula>
    </cfRule>
  </conditionalFormatting>
  <conditionalFormatting sqref="A179:C198 G179:I198">
    <cfRule type="expression" dxfId="3272" priority="19">
      <formula>AND($H179 &gt; 0, ISNUMBER($H179))</formula>
    </cfRule>
    <cfRule type="expression" dxfId="3271" priority="20">
      <formula>AND($H179 = 0 * ISNUMBER($H179))</formula>
    </cfRule>
    <cfRule type="expression" dxfId="3270" priority="21">
      <formula>AND($H179 &lt; 0, ISNUMBER($H179))</formula>
    </cfRule>
  </conditionalFormatting>
  <conditionalFormatting sqref="A179:C198 J179:L198">
    <cfRule type="expression" dxfId="3269" priority="16">
      <formula>AND($K179 &gt; 0, ISNUMBER($K179))</formula>
    </cfRule>
    <cfRule type="expression" dxfId="3268" priority="17">
      <formula>AND($K179 = 0 * ISNUMBER($K179))</formula>
    </cfRule>
    <cfRule type="expression" dxfId="3267" priority="18">
      <formula>AND($K179 &lt; 0, ISNUMBER($K179))</formula>
    </cfRule>
  </conditionalFormatting>
  <conditionalFormatting sqref="D177:F178 E199:F199">
    <cfRule type="expression" dxfId="3266" priority="10">
      <formula>$E$199 &gt; 0</formula>
    </cfRule>
    <cfRule type="expression" dxfId="3265" priority="11">
      <formula>$E$199 = 0</formula>
    </cfRule>
    <cfRule type="expression" dxfId="3264" priority="12">
      <formula>$E$199 &lt; 0</formula>
    </cfRule>
  </conditionalFormatting>
  <conditionalFormatting sqref="G177:I178 H199:I199">
    <cfRule type="expression" dxfId="3263" priority="7">
      <formula>$H$199 &gt; 0</formula>
    </cfRule>
    <cfRule type="expression" dxfId="3262" priority="8">
      <formula>$H$199 = 0</formula>
    </cfRule>
    <cfRule type="expression" dxfId="3261" priority="9">
      <formula>$H$199 &lt; 0</formula>
    </cfRule>
  </conditionalFormatting>
  <conditionalFormatting sqref="J177:L178 K199:L199">
    <cfRule type="expression" dxfId="3260" priority="4">
      <formula>$K$199 &gt; 0</formula>
    </cfRule>
    <cfRule type="expression" dxfId="3259" priority="5">
      <formula>$K$199 = 0</formula>
    </cfRule>
    <cfRule type="expression" dxfId="3258" priority="6">
      <formula>$K$199 &lt; 0</formula>
    </cfRule>
  </conditionalFormatting>
  <conditionalFormatting sqref="M177:O178 N199:O199">
    <cfRule type="expression" dxfId="3257" priority="1">
      <formula>$N$199 &gt; 0</formula>
    </cfRule>
    <cfRule type="expression" dxfId="3256" priority="2">
      <formula>$N$199 = 0</formula>
    </cfRule>
    <cfRule type="expression" dxfId="3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44416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85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2021-08-08(일) 오전 00:00</v>
      </c>
      <c r="C15" s="326"/>
      <c r="D15" s="282" t="str">
        <f>TEXT($G$1, "[$-ko-KR]yyyy-mm-dd(ddd) ") &amp; "오후 14:00"</f>
        <v>2021-08-08(일) 오후 14:00</v>
      </c>
      <c r="E15" s="283"/>
      <c r="F15" s="284"/>
      <c r="G15" s="282" t="str">
        <f>TEXT($G$1, "[$-ko-KR]yyyy-mm-dd(ddd) ") &amp; "오후 19:00"</f>
        <v>2021-08-08(일) 오후 19:00</v>
      </c>
      <c r="H15" s="283"/>
      <c r="I15" s="284"/>
      <c r="J15" s="282" t="str">
        <f>TEXT($G$1, "[$-ko-KR]yyyy-mm-dd(ddd) ") &amp; "오후 21:00"</f>
        <v>2021-08-08(일) 오후 21:00</v>
      </c>
      <c r="K15" s="283"/>
      <c r="L15" s="284"/>
      <c r="M15" s="282" t="str">
        <f>TEXT($G$1+1, "[$-ko-KR]yyyy-mm-dd(ddd) ") &amp; "오전 00:00"</f>
        <v>2021-08-09(월)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85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2021-08-08(일) 오전 00:00</v>
      </c>
      <c r="C42" s="323"/>
      <c r="D42" s="282" t="str">
        <f>TEXT($G$1, "[$-ko-KR]yyyy-mm-dd(ddd) ") &amp; "오후 14:00"</f>
        <v>2021-08-08(일) 오후 14:00</v>
      </c>
      <c r="E42" s="283"/>
      <c r="F42" s="284"/>
      <c r="G42" s="282" t="str">
        <f>TEXT($G$1, "[$-ko-KR]yyyy-mm-dd(ddd) ") &amp; "오후 19:00"</f>
        <v>2021-08-08(일) 오후 19:00</v>
      </c>
      <c r="H42" s="283"/>
      <c r="I42" s="284"/>
      <c r="J42" s="282" t="str">
        <f>TEXT($G$1, "[$-ko-KR]yyyy-mm-dd(ddd) ") &amp; "오후 21:00"</f>
        <v>2021-08-08(일) 오후 21:00</v>
      </c>
      <c r="K42" s="283"/>
      <c r="L42" s="284"/>
      <c r="M42" s="282" t="str">
        <f>TEXT($G$1+1, "[$-ko-KR]yyyy-mm-dd(ddd) ") &amp; "오전 00:00"</f>
        <v>2021-08-09(월)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85"/>
      <c r="R46" s="285"/>
      <c r="S46" s="285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85"/>
      <c r="R47" s="285"/>
      <c r="S47" s="285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85"/>
      <c r="R48" s="285"/>
      <c r="S48" s="285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5"/>
      <c r="R49" s="285"/>
      <c r="S49" s="285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5"/>
      <c r="R50" s="285"/>
      <c r="S50" s="285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85"/>
      <c r="R51" s="285"/>
      <c r="S51" s="285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94"/>
      <c r="R53" s="295"/>
      <c r="S53" s="296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7"/>
      <c r="R54" s="298"/>
      <c r="S54" s="299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0"/>
      <c r="R55" s="301"/>
      <c r="S55" s="302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85"/>
      <c r="R56" s="285"/>
      <c r="S56" s="285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5"/>
      <c r="R59" s="285"/>
      <c r="S59" s="285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5"/>
      <c r="R60" s="285"/>
      <c r="S60" s="285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85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2021-08-08(일) 오전 00:00</v>
      </c>
      <c r="C69" s="323"/>
      <c r="D69" s="282" t="str">
        <f>TEXT($G$1, "[$-ko-KR]yyyy-mm-dd(ddd) ") &amp; "오후 14:00"</f>
        <v>2021-08-08(일) 오후 14:00</v>
      </c>
      <c r="E69" s="283"/>
      <c r="F69" s="284"/>
      <c r="G69" s="282" t="str">
        <f>TEXT($G$1, "[$-ko-KR]yyyy-mm-dd(ddd) ") &amp; "오후 19:00"</f>
        <v>2021-08-08(일) 오후 19:00</v>
      </c>
      <c r="H69" s="283"/>
      <c r="I69" s="284"/>
      <c r="J69" s="282" t="str">
        <f>TEXT($G$1, "[$-ko-KR]yyyy-mm-dd(ddd) ") &amp; "오후 21:00"</f>
        <v>2021-08-08(일) 오후 21:00</v>
      </c>
      <c r="K69" s="283"/>
      <c r="L69" s="284"/>
      <c r="M69" s="282" t="str">
        <f>TEXT($G$1+1, "[$-ko-KR]yyyy-mm-dd(ddd) ") &amp; "오전 00:00"</f>
        <v>2021-08-09(월)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85"/>
      <c r="R73" s="285"/>
      <c r="S73" s="285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85"/>
      <c r="R74" s="285"/>
      <c r="S74" s="285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85"/>
      <c r="R75" s="285"/>
      <c r="S75" s="285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5"/>
      <c r="R76" s="285"/>
      <c r="S76" s="285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5"/>
      <c r="R77" s="285"/>
      <c r="S77" s="285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85"/>
      <c r="R78" s="285"/>
      <c r="S78" s="285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94"/>
      <c r="R80" s="295"/>
      <c r="S80" s="296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7"/>
      <c r="R81" s="298"/>
      <c r="S81" s="299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0"/>
      <c r="R82" s="301"/>
      <c r="S82" s="302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85"/>
      <c r="R83" s="285"/>
      <c r="S83" s="285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5"/>
      <c r="R86" s="285"/>
      <c r="S86" s="285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5"/>
      <c r="R87" s="285"/>
      <c r="S87" s="285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85"/>
      <c r="R88" s="285"/>
      <c r="S88" s="285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307"/>
      <c r="R89" s="308"/>
      <c r="S89" s="30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85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2021-08-08(일) 오전 00:00</v>
      </c>
      <c r="C96" s="323"/>
      <c r="D96" s="282" t="str">
        <f>TEXT($G$1, "[$-ko-KR]yyyy-mm-dd(ddd) ") &amp; "오후 14:00"</f>
        <v>2021-08-08(일) 오후 14:00</v>
      </c>
      <c r="E96" s="283"/>
      <c r="F96" s="284"/>
      <c r="G96" s="282" t="str">
        <f>TEXT($G$1, "[$-ko-KR]yyyy-mm-dd(ddd) ") &amp; "오후 19:00"</f>
        <v>2021-08-08(일) 오후 19:00</v>
      </c>
      <c r="H96" s="283"/>
      <c r="I96" s="284"/>
      <c r="J96" s="282" t="str">
        <f>TEXT($G$1, "[$-ko-KR]yyyy-mm-dd(ddd) ") &amp; "오후 21:00"</f>
        <v>2021-08-08(일) 오후 21:00</v>
      </c>
      <c r="K96" s="283"/>
      <c r="L96" s="284"/>
      <c r="M96" s="282" t="str">
        <f>TEXT($G$1+1, "[$-ko-KR]yyyy-mm-dd(ddd) ") &amp; "오전 00:00"</f>
        <v>2021-08-09(월)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85"/>
      <c r="R100" s="285"/>
      <c r="S100" s="285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85"/>
      <c r="R101" s="285"/>
      <c r="S101" s="285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85"/>
      <c r="R102" s="285"/>
      <c r="S102" s="285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5"/>
      <c r="R103" s="285"/>
      <c r="S103" s="285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5"/>
      <c r="R104" s="285"/>
      <c r="S104" s="285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85"/>
      <c r="R105" s="285"/>
      <c r="S105" s="285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94"/>
      <c r="R107" s="295"/>
      <c r="S107" s="296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7"/>
      <c r="R108" s="298"/>
      <c r="S108" s="299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0"/>
      <c r="R109" s="301"/>
      <c r="S109" s="302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85"/>
      <c r="R110" s="285"/>
      <c r="S110" s="285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5"/>
      <c r="R113" s="285"/>
      <c r="S113" s="285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5"/>
      <c r="R114" s="285"/>
      <c r="S114" s="285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85"/>
      <c r="R115" s="285"/>
      <c r="S115" s="285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307"/>
      <c r="R116" s="308"/>
      <c r="S116" s="30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85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2021-08-08(일) 오전 00:00</v>
      </c>
      <c r="C123" s="323"/>
      <c r="D123" s="282" t="str">
        <f>TEXT($G$1, "[$-ko-KR]yyyy-mm-dd(ddd) ") &amp; "오후 14:00"</f>
        <v>2021-08-08(일) 오후 14:00</v>
      </c>
      <c r="E123" s="283"/>
      <c r="F123" s="284"/>
      <c r="G123" s="282" t="str">
        <f>TEXT($G$1, "[$-ko-KR]yyyy-mm-dd(ddd) ") &amp; "오후 19:00"</f>
        <v>2021-08-08(일) 오후 19:00</v>
      </c>
      <c r="H123" s="283"/>
      <c r="I123" s="284"/>
      <c r="J123" s="282" t="str">
        <f>TEXT($G$1, "[$-ko-KR]yyyy-mm-dd(ddd) ") &amp; "오후 21:00"</f>
        <v>2021-08-08(일) 오후 21:00</v>
      </c>
      <c r="K123" s="283"/>
      <c r="L123" s="284"/>
      <c r="M123" s="282" t="str">
        <f>TEXT($G$1+1, "[$-ko-KR]yyyy-mm-dd(ddd) ") &amp; "오전 00:00"</f>
        <v>2021-08-09(월)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85"/>
      <c r="R127" s="285"/>
      <c r="S127" s="285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85"/>
      <c r="R128" s="285"/>
      <c r="S128" s="285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85"/>
      <c r="R129" s="285"/>
      <c r="S129" s="285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5"/>
      <c r="R130" s="285"/>
      <c r="S130" s="285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5"/>
      <c r="R131" s="285"/>
      <c r="S131" s="285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85"/>
      <c r="R132" s="285"/>
      <c r="S132" s="285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94"/>
      <c r="R134" s="295"/>
      <c r="S134" s="296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7"/>
      <c r="R135" s="298"/>
      <c r="S135" s="299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0"/>
      <c r="R136" s="301"/>
      <c r="S136" s="302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85"/>
      <c r="R137" s="285"/>
      <c r="S137" s="285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5"/>
      <c r="R140" s="285"/>
      <c r="S140" s="285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5"/>
      <c r="R141" s="285"/>
      <c r="S141" s="285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85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2021-08-08(일) 오전 00:00</v>
      </c>
      <c r="C150" s="323"/>
      <c r="D150" s="282" t="str">
        <f>TEXT($G$1, "[$-ko-KR]yyyy-mm-dd(ddd) ") &amp; "오후 14:00"</f>
        <v>2021-08-08(일) 오후 14:00</v>
      </c>
      <c r="E150" s="283"/>
      <c r="F150" s="284"/>
      <c r="G150" s="282" t="str">
        <f>TEXT($G$1, "[$-ko-KR]yyyy-mm-dd(ddd) ") &amp; "오후 19:00"</f>
        <v>2021-08-08(일) 오후 19:00</v>
      </c>
      <c r="H150" s="283"/>
      <c r="I150" s="284"/>
      <c r="J150" s="282" t="str">
        <f>TEXT($G$1, "[$-ko-KR]yyyy-mm-dd(ddd) ") &amp; "오후 21:00"</f>
        <v>2021-08-08(일) 오후 21:00</v>
      </c>
      <c r="K150" s="283"/>
      <c r="L150" s="284"/>
      <c r="M150" s="282" t="str">
        <f>TEXT($G$1+1, "[$-ko-KR]yyyy-mm-dd(ddd) ") &amp; "오전 00:00"</f>
        <v>2021-08-09(월)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85"/>
      <c r="R154" s="285"/>
      <c r="S154" s="285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85"/>
      <c r="R155" s="285"/>
      <c r="S155" s="285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85"/>
      <c r="R156" s="285"/>
      <c r="S156" s="285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5"/>
      <c r="R157" s="285"/>
      <c r="S157" s="285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5"/>
      <c r="R158" s="285"/>
      <c r="S158" s="285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85"/>
      <c r="R159" s="285"/>
      <c r="S159" s="285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94"/>
      <c r="R161" s="295"/>
      <c r="S161" s="296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7"/>
      <c r="R162" s="298"/>
      <c r="S162" s="299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0"/>
      <c r="R163" s="301"/>
      <c r="S163" s="302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85"/>
      <c r="R164" s="285"/>
      <c r="S164" s="285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5"/>
      <c r="R167" s="285"/>
      <c r="S167" s="285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5"/>
      <c r="R168" s="285"/>
      <c r="S168" s="285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85"/>
      <c r="R169" s="285"/>
      <c r="S169" s="285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307"/>
      <c r="R170" s="308"/>
      <c r="S170" s="30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85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2021-08-08(일) 오전 00:00</v>
      </c>
      <c r="C177" s="323"/>
      <c r="D177" s="282" t="str">
        <f>TEXT($G$1, "[$-ko-KR]yyyy-mm-dd(ddd) ") &amp; "오후 14:00"</f>
        <v>2021-08-08(일) 오후 14:00</v>
      </c>
      <c r="E177" s="283"/>
      <c r="F177" s="284"/>
      <c r="G177" s="282" t="str">
        <f>TEXT($G$1, "[$-ko-KR]yyyy-mm-dd(ddd) ") &amp; "오후 19:00"</f>
        <v>2021-08-08(일) 오후 19:00</v>
      </c>
      <c r="H177" s="283"/>
      <c r="I177" s="284"/>
      <c r="J177" s="282" t="str">
        <f>TEXT($G$1, "[$-ko-KR]yyyy-mm-dd(ddd) ") &amp; "오후 21:00"</f>
        <v>2021-08-08(일) 오후 21:00</v>
      </c>
      <c r="K177" s="283"/>
      <c r="L177" s="284"/>
      <c r="M177" s="282" t="str">
        <f>TEXT($G$1+1, "[$-ko-KR]yyyy-mm-dd(ddd) ") &amp; "오전 00:00"</f>
        <v>2021-08-09(월)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85"/>
      <c r="R181" s="285"/>
      <c r="S181" s="285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85"/>
      <c r="R182" s="285"/>
      <c r="S182" s="285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85"/>
      <c r="R183" s="285"/>
      <c r="S183" s="285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5"/>
      <c r="R184" s="285"/>
      <c r="S184" s="285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5"/>
      <c r="R185" s="285"/>
      <c r="S185" s="285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85"/>
      <c r="R186" s="285"/>
      <c r="S186" s="285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94"/>
      <c r="R188" s="295"/>
      <c r="S188" s="296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7"/>
      <c r="R189" s="298"/>
      <c r="S189" s="299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0"/>
      <c r="R190" s="301"/>
      <c r="S190" s="302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85"/>
      <c r="R191" s="285"/>
      <c r="S191" s="285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5"/>
      <c r="R194" s="285"/>
      <c r="S194" s="285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5"/>
      <c r="R195" s="285"/>
      <c r="S195" s="285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85"/>
      <c r="R196" s="285"/>
      <c r="S196" s="285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307"/>
      <c r="R197" s="308"/>
      <c r="S197" s="30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44417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89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2021-08-09(월) 오전 00:00</v>
      </c>
      <c r="C15" s="326"/>
      <c r="D15" s="282" t="str">
        <f>TEXT($G$1, "[$-ko-KR]yyyy-mm-dd(ddd) ") &amp; "오후 14:00"</f>
        <v>2021-08-09(월) 오후 14:00</v>
      </c>
      <c r="E15" s="283"/>
      <c r="F15" s="284"/>
      <c r="G15" s="282" t="str">
        <f>TEXT($G$1, "[$-ko-KR]yyyy-mm-dd(ddd) ") &amp; "오후 19:00"</f>
        <v>2021-08-09(월) 오후 19:00</v>
      </c>
      <c r="H15" s="283"/>
      <c r="I15" s="284"/>
      <c r="J15" s="282" t="str">
        <f>TEXT($G$1, "[$-ko-KR]yyyy-mm-dd(ddd) ") &amp; "오후 21:00"</f>
        <v>2021-08-09(월) 오후 21:00</v>
      </c>
      <c r="K15" s="283"/>
      <c r="L15" s="284"/>
      <c r="M15" s="282" t="str">
        <f>TEXT($G$1+1, "[$-ko-KR]yyyy-mm-dd(ddd) ") &amp; "오전 00:00"</f>
        <v>2021-08-10(화)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89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2021-08-09(월) 오전 00:00</v>
      </c>
      <c r="C42" s="323"/>
      <c r="D42" s="282" t="str">
        <f>TEXT($G$1, "[$-ko-KR]yyyy-mm-dd(ddd) ") &amp; "오후 14:00"</f>
        <v>2021-08-09(월) 오후 14:00</v>
      </c>
      <c r="E42" s="283"/>
      <c r="F42" s="284"/>
      <c r="G42" s="282" t="str">
        <f>TEXT($G$1, "[$-ko-KR]yyyy-mm-dd(ddd) ") &amp; "오후 19:00"</f>
        <v>2021-08-09(월) 오후 19:00</v>
      </c>
      <c r="H42" s="283"/>
      <c r="I42" s="284"/>
      <c r="J42" s="282" t="str">
        <f>TEXT($G$1, "[$-ko-KR]yyyy-mm-dd(ddd) ") &amp; "오후 21:00"</f>
        <v>2021-08-09(월) 오후 21:00</v>
      </c>
      <c r="K42" s="283"/>
      <c r="L42" s="284"/>
      <c r="M42" s="282" t="str">
        <f>TEXT($G$1+1, "[$-ko-KR]yyyy-mm-dd(ddd) ") &amp; "오전 00:00"</f>
        <v>2021-08-10(화)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80"/>
      <c r="R44" s="280"/>
      <c r="S44" s="280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80"/>
      <c r="R45" s="280"/>
      <c r="S45" s="280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85"/>
      <c r="R46" s="285"/>
      <c r="S46" s="285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85"/>
      <c r="R47" s="285"/>
      <c r="S47" s="285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85"/>
      <c r="R48" s="285"/>
      <c r="S48" s="285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85"/>
      <c r="R49" s="285"/>
      <c r="S49" s="285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85"/>
      <c r="R50" s="285"/>
      <c r="S50" s="285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85"/>
      <c r="R51" s="285"/>
      <c r="S51" s="285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94"/>
      <c r="R53" s="295"/>
      <c r="S53" s="296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97"/>
      <c r="R54" s="298"/>
      <c r="S54" s="299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300"/>
      <c r="R55" s="301"/>
      <c r="S55" s="302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85"/>
      <c r="R56" s="285"/>
      <c r="S56" s="285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80"/>
      <c r="R57" s="280"/>
      <c r="S57" s="280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80"/>
      <c r="R58" s="280"/>
      <c r="S58" s="280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85"/>
      <c r="R59" s="285"/>
      <c r="S59" s="285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85"/>
      <c r="R60" s="285"/>
      <c r="S60" s="285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85"/>
      <c r="R61" s="285"/>
      <c r="S61" s="285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307"/>
      <c r="R62" s="308"/>
      <c r="S62" s="309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89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2021-08-09(월) 오전 00:00</v>
      </c>
      <c r="C69" s="323"/>
      <c r="D69" s="282" t="str">
        <f>TEXT($G$1, "[$-ko-KR]yyyy-mm-dd(ddd) ") &amp; "오후 14:00"</f>
        <v>2021-08-09(월) 오후 14:00</v>
      </c>
      <c r="E69" s="283"/>
      <c r="F69" s="284"/>
      <c r="G69" s="282" t="str">
        <f>TEXT($G$1, "[$-ko-KR]yyyy-mm-dd(ddd) ") &amp; "오후 19:00"</f>
        <v>2021-08-09(월) 오후 19:00</v>
      </c>
      <c r="H69" s="283"/>
      <c r="I69" s="284"/>
      <c r="J69" s="282" t="str">
        <f>TEXT($G$1, "[$-ko-KR]yyyy-mm-dd(ddd) ") &amp; "오후 21:00"</f>
        <v>2021-08-09(월) 오후 21:00</v>
      </c>
      <c r="K69" s="283"/>
      <c r="L69" s="284"/>
      <c r="M69" s="282" t="str">
        <f>TEXT($G$1+1, "[$-ko-KR]yyyy-mm-dd(ddd) ") &amp; "오전 00:00"</f>
        <v>2021-08-10(화)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80"/>
      <c r="R71" s="280"/>
      <c r="S71" s="280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80"/>
      <c r="R72" s="280"/>
      <c r="S72" s="280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85"/>
      <c r="R73" s="285"/>
      <c r="S73" s="285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85"/>
      <c r="R74" s="285"/>
      <c r="S74" s="285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85"/>
      <c r="R75" s="285"/>
      <c r="S75" s="285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85"/>
      <c r="R76" s="285"/>
      <c r="S76" s="285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85"/>
      <c r="R77" s="285"/>
      <c r="S77" s="285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85"/>
      <c r="R78" s="285"/>
      <c r="S78" s="285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94"/>
      <c r="R80" s="295"/>
      <c r="S80" s="296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97"/>
      <c r="R81" s="298"/>
      <c r="S81" s="299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300"/>
      <c r="R82" s="301"/>
      <c r="S82" s="302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85"/>
      <c r="R83" s="285"/>
      <c r="S83" s="285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80"/>
      <c r="R84" s="280"/>
      <c r="S84" s="280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80"/>
      <c r="R85" s="280"/>
      <c r="S85" s="280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85"/>
      <c r="R86" s="285"/>
      <c r="S86" s="285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85"/>
      <c r="R87" s="285"/>
      <c r="S87" s="285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85"/>
      <c r="R88" s="285"/>
      <c r="S88" s="285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307"/>
      <c r="R89" s="308"/>
      <c r="S89" s="309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89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2021-08-09(월) 오전 00:00</v>
      </c>
      <c r="C96" s="323"/>
      <c r="D96" s="282" t="str">
        <f>TEXT($G$1, "[$-ko-KR]yyyy-mm-dd(ddd) ") &amp; "오후 14:00"</f>
        <v>2021-08-09(월) 오후 14:00</v>
      </c>
      <c r="E96" s="283"/>
      <c r="F96" s="284"/>
      <c r="G96" s="282" t="str">
        <f>TEXT($G$1, "[$-ko-KR]yyyy-mm-dd(ddd) ") &amp; "오후 19:00"</f>
        <v>2021-08-09(월) 오후 19:00</v>
      </c>
      <c r="H96" s="283"/>
      <c r="I96" s="284"/>
      <c r="J96" s="282" t="str">
        <f>TEXT($G$1, "[$-ko-KR]yyyy-mm-dd(ddd) ") &amp; "오후 21:00"</f>
        <v>2021-08-09(월) 오후 21:00</v>
      </c>
      <c r="K96" s="283"/>
      <c r="L96" s="284"/>
      <c r="M96" s="282" t="str">
        <f>TEXT($G$1+1, "[$-ko-KR]yyyy-mm-dd(ddd) ") &amp; "오전 00:00"</f>
        <v>2021-08-10(화)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80"/>
      <c r="R98" s="280"/>
      <c r="S98" s="280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80"/>
      <c r="R99" s="280"/>
      <c r="S99" s="280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85"/>
      <c r="R100" s="285"/>
      <c r="S100" s="285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85"/>
      <c r="R101" s="285"/>
      <c r="S101" s="285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85"/>
      <c r="R102" s="285"/>
      <c r="S102" s="285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85"/>
      <c r="R103" s="285"/>
      <c r="S103" s="285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85"/>
      <c r="R104" s="285"/>
      <c r="S104" s="285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85"/>
      <c r="R105" s="285"/>
      <c r="S105" s="285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94"/>
      <c r="R107" s="295"/>
      <c r="S107" s="296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97"/>
      <c r="R108" s="298"/>
      <c r="S108" s="299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300"/>
      <c r="R109" s="301"/>
      <c r="S109" s="302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85"/>
      <c r="R110" s="285"/>
      <c r="S110" s="285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80"/>
      <c r="R111" s="280"/>
      <c r="S111" s="280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80"/>
      <c r="R112" s="280"/>
      <c r="S112" s="280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85"/>
      <c r="R113" s="285"/>
      <c r="S113" s="285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85"/>
      <c r="R114" s="285"/>
      <c r="S114" s="285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85"/>
      <c r="R115" s="285"/>
      <c r="S115" s="285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307"/>
      <c r="R116" s="308"/>
      <c r="S116" s="309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89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2021-08-09(월) 오전 00:00</v>
      </c>
      <c r="C123" s="323"/>
      <c r="D123" s="282" t="str">
        <f>TEXT($G$1, "[$-ko-KR]yyyy-mm-dd(ddd) ") &amp; "오후 14:00"</f>
        <v>2021-08-09(월) 오후 14:00</v>
      </c>
      <c r="E123" s="283"/>
      <c r="F123" s="284"/>
      <c r="G123" s="282" t="str">
        <f>TEXT($G$1, "[$-ko-KR]yyyy-mm-dd(ddd) ") &amp; "오후 19:00"</f>
        <v>2021-08-09(월) 오후 19:00</v>
      </c>
      <c r="H123" s="283"/>
      <c r="I123" s="284"/>
      <c r="J123" s="282" t="str">
        <f>TEXT($G$1, "[$-ko-KR]yyyy-mm-dd(ddd) ") &amp; "오후 21:00"</f>
        <v>2021-08-09(월) 오후 21:00</v>
      </c>
      <c r="K123" s="283"/>
      <c r="L123" s="284"/>
      <c r="M123" s="282" t="str">
        <f>TEXT($G$1+1, "[$-ko-KR]yyyy-mm-dd(ddd) ") &amp; "오전 00:00"</f>
        <v>2021-08-10(화)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80"/>
      <c r="R125" s="280"/>
      <c r="S125" s="280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80"/>
      <c r="R126" s="280"/>
      <c r="S126" s="280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85"/>
      <c r="R127" s="285"/>
      <c r="S127" s="285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85"/>
      <c r="R128" s="285"/>
      <c r="S128" s="285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85"/>
      <c r="R129" s="285"/>
      <c r="S129" s="285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85"/>
      <c r="R130" s="285"/>
      <c r="S130" s="285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85"/>
      <c r="R131" s="285"/>
      <c r="S131" s="285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85"/>
      <c r="R132" s="285"/>
      <c r="S132" s="285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94"/>
      <c r="R134" s="295"/>
      <c r="S134" s="296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97"/>
      <c r="R135" s="298"/>
      <c r="S135" s="299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300"/>
      <c r="R136" s="301"/>
      <c r="S136" s="302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85"/>
      <c r="R137" s="285"/>
      <c r="S137" s="285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80"/>
      <c r="R138" s="280"/>
      <c r="S138" s="280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80"/>
      <c r="R139" s="280"/>
      <c r="S139" s="280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85"/>
      <c r="R140" s="285"/>
      <c r="S140" s="285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85"/>
      <c r="R141" s="285"/>
      <c r="S141" s="285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85"/>
      <c r="R142" s="285"/>
      <c r="S142" s="285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307"/>
      <c r="R143" s="308"/>
      <c r="S143" s="309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89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2021-08-09(월) 오전 00:00</v>
      </c>
      <c r="C150" s="323"/>
      <c r="D150" s="282" t="str">
        <f>TEXT($G$1, "[$-ko-KR]yyyy-mm-dd(ddd) ") &amp; "오후 14:00"</f>
        <v>2021-08-09(월) 오후 14:00</v>
      </c>
      <c r="E150" s="283"/>
      <c r="F150" s="284"/>
      <c r="G150" s="282" t="str">
        <f>TEXT($G$1, "[$-ko-KR]yyyy-mm-dd(ddd) ") &amp; "오후 19:00"</f>
        <v>2021-08-09(월) 오후 19:00</v>
      </c>
      <c r="H150" s="283"/>
      <c r="I150" s="284"/>
      <c r="J150" s="282" t="str">
        <f>TEXT($G$1, "[$-ko-KR]yyyy-mm-dd(ddd) ") &amp; "오후 21:00"</f>
        <v>2021-08-09(월) 오후 21:00</v>
      </c>
      <c r="K150" s="283"/>
      <c r="L150" s="284"/>
      <c r="M150" s="282" t="str">
        <f>TEXT($G$1+1, "[$-ko-KR]yyyy-mm-dd(ddd) ") &amp; "오전 00:00"</f>
        <v>2021-08-10(화)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80"/>
      <c r="R152" s="280"/>
      <c r="S152" s="280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80"/>
      <c r="R153" s="280"/>
      <c r="S153" s="280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85"/>
      <c r="R154" s="285"/>
      <c r="S154" s="285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85"/>
      <c r="R155" s="285"/>
      <c r="S155" s="285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85"/>
      <c r="R156" s="285"/>
      <c r="S156" s="285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85"/>
      <c r="R157" s="285"/>
      <c r="S157" s="285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85"/>
      <c r="R158" s="285"/>
      <c r="S158" s="285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85"/>
      <c r="R159" s="285"/>
      <c r="S159" s="285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94"/>
      <c r="R161" s="295"/>
      <c r="S161" s="296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97"/>
      <c r="R162" s="298"/>
      <c r="S162" s="299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300"/>
      <c r="R163" s="301"/>
      <c r="S163" s="302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85"/>
      <c r="R164" s="285"/>
      <c r="S164" s="285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80"/>
      <c r="R165" s="280"/>
      <c r="S165" s="280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80"/>
      <c r="R166" s="280"/>
      <c r="S166" s="280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85"/>
      <c r="R167" s="285"/>
      <c r="S167" s="285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85"/>
      <c r="R168" s="285"/>
      <c r="S168" s="285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85"/>
      <c r="R169" s="285"/>
      <c r="S169" s="285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307"/>
      <c r="R170" s="308"/>
      <c r="S170" s="309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89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2021-08-09(월) 오전 00:00</v>
      </c>
      <c r="C177" s="323"/>
      <c r="D177" s="282" t="str">
        <f>TEXT($G$1, "[$-ko-KR]yyyy-mm-dd(ddd) ") &amp; "오후 14:00"</f>
        <v>2021-08-09(월) 오후 14:00</v>
      </c>
      <c r="E177" s="283"/>
      <c r="F177" s="284"/>
      <c r="G177" s="282" t="str">
        <f>TEXT($G$1, "[$-ko-KR]yyyy-mm-dd(ddd) ") &amp; "오후 19:00"</f>
        <v>2021-08-09(월) 오후 19:00</v>
      </c>
      <c r="H177" s="283"/>
      <c r="I177" s="284"/>
      <c r="J177" s="282" t="str">
        <f>TEXT($G$1, "[$-ko-KR]yyyy-mm-dd(ddd) ") &amp; "오후 21:00"</f>
        <v>2021-08-09(월) 오후 21:00</v>
      </c>
      <c r="K177" s="283"/>
      <c r="L177" s="284"/>
      <c r="M177" s="282" t="str">
        <f>TEXT($G$1+1, "[$-ko-KR]yyyy-mm-dd(ddd) ") &amp; "오전 00:00"</f>
        <v>2021-08-10(화)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80"/>
      <c r="R179" s="280"/>
      <c r="S179" s="280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80"/>
      <c r="R180" s="280"/>
      <c r="S180" s="280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85"/>
      <c r="R181" s="285"/>
      <c r="S181" s="285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85"/>
      <c r="R182" s="285"/>
      <c r="S182" s="285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85"/>
      <c r="R183" s="285"/>
      <c r="S183" s="285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85"/>
      <c r="R184" s="285"/>
      <c r="S184" s="285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85"/>
      <c r="R185" s="285"/>
      <c r="S185" s="285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85"/>
      <c r="R186" s="285"/>
      <c r="S186" s="285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94"/>
      <c r="R188" s="295"/>
      <c r="S188" s="296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97"/>
      <c r="R189" s="298"/>
      <c r="S189" s="299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300"/>
      <c r="R190" s="301"/>
      <c r="S190" s="302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85"/>
      <c r="R191" s="285"/>
      <c r="S191" s="285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80"/>
      <c r="R192" s="280"/>
      <c r="S192" s="280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80"/>
      <c r="R193" s="280"/>
      <c r="S193" s="280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85"/>
      <c r="R194" s="285"/>
      <c r="S194" s="285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85"/>
      <c r="R195" s="285"/>
      <c r="S195" s="285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85"/>
      <c r="R196" s="285"/>
      <c r="S196" s="285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307"/>
      <c r="R197" s="308"/>
      <c r="S197" s="309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44418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93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2021-08-10(화) 오전 00:00</v>
      </c>
      <c r="C15" s="326"/>
      <c r="D15" s="282" t="str">
        <f>TEXT($G$1, "[$-ko-KR]yyyy-mm-dd(ddd) ") &amp; "오후 14:00"</f>
        <v>2021-08-10(화) 오후 14:00</v>
      </c>
      <c r="E15" s="283"/>
      <c r="F15" s="284"/>
      <c r="G15" s="282" t="str">
        <f>TEXT($G$1, "[$-ko-KR]yyyy-mm-dd(ddd) ") &amp; "오후 19:00"</f>
        <v>2021-08-10(화) 오후 19:00</v>
      </c>
      <c r="H15" s="283"/>
      <c r="I15" s="284"/>
      <c r="J15" s="282" t="str">
        <f>TEXT($G$1, "[$-ko-KR]yyyy-mm-dd(ddd) ") &amp; "오후 21:00"</f>
        <v>2021-08-10(화) 오후 21:00</v>
      </c>
      <c r="K15" s="283"/>
      <c r="L15" s="284"/>
      <c r="M15" s="282" t="str">
        <f>TEXT($G$1+1, "[$-ko-KR]yyyy-mm-dd(ddd) ") &amp; "오전 00:00"</f>
        <v>2021-08-11(수)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93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2021-08-10(화) 오전 00:00</v>
      </c>
      <c r="C42" s="323"/>
      <c r="D42" s="282" t="str">
        <f>TEXT($G$1, "[$-ko-KR]yyyy-mm-dd(ddd) ") &amp; "오후 14:00"</f>
        <v>2021-08-10(화) 오후 14:00</v>
      </c>
      <c r="E42" s="283"/>
      <c r="F42" s="284"/>
      <c r="G42" s="282" t="str">
        <f>TEXT($G$1, "[$-ko-KR]yyyy-mm-dd(ddd) ") &amp; "오후 19:00"</f>
        <v>2021-08-10(화) 오후 19:00</v>
      </c>
      <c r="H42" s="283"/>
      <c r="I42" s="284"/>
      <c r="J42" s="282" t="str">
        <f>TEXT($G$1, "[$-ko-KR]yyyy-mm-dd(ddd) ") &amp; "오후 21:00"</f>
        <v>2021-08-10(화) 오후 21:00</v>
      </c>
      <c r="K42" s="283"/>
      <c r="L42" s="284"/>
      <c r="M42" s="282" t="str">
        <f>TEXT($G$1+1, "[$-ko-KR]yyyy-mm-dd(ddd) ") &amp; "오전 00:00"</f>
        <v>2021-08-11(수)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80"/>
      <c r="R44" s="280"/>
      <c r="S44" s="280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80"/>
      <c r="R45" s="280"/>
      <c r="S45" s="280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85"/>
      <c r="R46" s="285"/>
      <c r="S46" s="285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85"/>
      <c r="R47" s="285"/>
      <c r="S47" s="285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85"/>
      <c r="R48" s="285"/>
      <c r="S48" s="285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85"/>
      <c r="R49" s="285"/>
      <c r="S49" s="285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85"/>
      <c r="R50" s="285"/>
      <c r="S50" s="285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85"/>
      <c r="R51" s="285"/>
      <c r="S51" s="285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94"/>
      <c r="R53" s="295"/>
      <c r="S53" s="296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97"/>
      <c r="R54" s="298"/>
      <c r="S54" s="299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300"/>
      <c r="R55" s="301"/>
      <c r="S55" s="302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85"/>
      <c r="R56" s="285"/>
      <c r="S56" s="285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80"/>
      <c r="R57" s="280"/>
      <c r="S57" s="280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80"/>
      <c r="R58" s="280"/>
      <c r="S58" s="280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85"/>
      <c r="R59" s="285"/>
      <c r="S59" s="285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85"/>
      <c r="R60" s="285"/>
      <c r="S60" s="285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93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2021-08-10(화) 오전 00:00</v>
      </c>
      <c r="C69" s="323"/>
      <c r="D69" s="282" t="str">
        <f>TEXT($G$1, "[$-ko-KR]yyyy-mm-dd(ddd) ") &amp; "오후 14:00"</f>
        <v>2021-08-10(화) 오후 14:00</v>
      </c>
      <c r="E69" s="283"/>
      <c r="F69" s="284"/>
      <c r="G69" s="282" t="str">
        <f>TEXT($G$1, "[$-ko-KR]yyyy-mm-dd(ddd) ") &amp; "오후 19:00"</f>
        <v>2021-08-10(화) 오후 19:00</v>
      </c>
      <c r="H69" s="283"/>
      <c r="I69" s="284"/>
      <c r="J69" s="282" t="str">
        <f>TEXT($G$1, "[$-ko-KR]yyyy-mm-dd(ddd) ") &amp; "오후 21:00"</f>
        <v>2021-08-10(화) 오후 21:00</v>
      </c>
      <c r="K69" s="283"/>
      <c r="L69" s="284"/>
      <c r="M69" s="282" t="str">
        <f>TEXT($G$1+1, "[$-ko-KR]yyyy-mm-dd(ddd) ") &amp; "오전 00:00"</f>
        <v>2021-08-11(수)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80"/>
      <c r="R71" s="280"/>
      <c r="S71" s="280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80"/>
      <c r="R72" s="280"/>
      <c r="S72" s="280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85"/>
      <c r="R73" s="285"/>
      <c r="S73" s="285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85"/>
      <c r="R74" s="285"/>
      <c r="S74" s="285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85"/>
      <c r="R75" s="285"/>
      <c r="S75" s="285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85"/>
      <c r="R76" s="285"/>
      <c r="S76" s="285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85"/>
      <c r="R77" s="285"/>
      <c r="S77" s="285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85"/>
      <c r="R78" s="285"/>
      <c r="S78" s="285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94"/>
      <c r="R80" s="295"/>
      <c r="S80" s="296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97"/>
      <c r="R81" s="298"/>
      <c r="S81" s="299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300"/>
      <c r="R82" s="301"/>
      <c r="S82" s="302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85"/>
      <c r="R83" s="285"/>
      <c r="S83" s="285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80"/>
      <c r="R84" s="280"/>
      <c r="S84" s="280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80"/>
      <c r="R85" s="280"/>
      <c r="S85" s="280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85"/>
      <c r="R86" s="285"/>
      <c r="S86" s="285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85"/>
      <c r="R87" s="285"/>
      <c r="S87" s="285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85"/>
      <c r="R88" s="285"/>
      <c r="S88" s="285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307"/>
      <c r="R89" s="308"/>
      <c r="S89" s="309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93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2021-08-10(화) 오전 00:00</v>
      </c>
      <c r="C96" s="323"/>
      <c r="D96" s="282" t="str">
        <f>TEXT($G$1, "[$-ko-KR]yyyy-mm-dd(ddd) ") &amp; "오후 14:00"</f>
        <v>2021-08-10(화) 오후 14:00</v>
      </c>
      <c r="E96" s="283"/>
      <c r="F96" s="284"/>
      <c r="G96" s="282" t="str">
        <f>TEXT($G$1, "[$-ko-KR]yyyy-mm-dd(ddd) ") &amp; "오후 19:00"</f>
        <v>2021-08-10(화) 오후 19:00</v>
      </c>
      <c r="H96" s="283"/>
      <c r="I96" s="284"/>
      <c r="J96" s="282" t="str">
        <f>TEXT($G$1, "[$-ko-KR]yyyy-mm-dd(ddd) ") &amp; "오후 21:00"</f>
        <v>2021-08-10(화) 오후 21:00</v>
      </c>
      <c r="K96" s="283"/>
      <c r="L96" s="284"/>
      <c r="M96" s="282" t="str">
        <f>TEXT($G$1+1, "[$-ko-KR]yyyy-mm-dd(ddd) ") &amp; "오전 00:00"</f>
        <v>2021-08-11(수)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80"/>
      <c r="R98" s="280"/>
      <c r="S98" s="280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80"/>
      <c r="R99" s="280"/>
      <c r="S99" s="280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85"/>
      <c r="R100" s="285"/>
      <c r="S100" s="285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85"/>
      <c r="R101" s="285"/>
      <c r="S101" s="285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85"/>
      <c r="R102" s="285"/>
      <c r="S102" s="285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85"/>
      <c r="R103" s="285"/>
      <c r="S103" s="285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85"/>
      <c r="R104" s="285"/>
      <c r="S104" s="285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85"/>
      <c r="R105" s="285"/>
      <c r="S105" s="285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94"/>
      <c r="R107" s="295"/>
      <c r="S107" s="296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97"/>
      <c r="R108" s="298"/>
      <c r="S108" s="299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300"/>
      <c r="R109" s="301"/>
      <c r="S109" s="302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85"/>
      <c r="R110" s="285"/>
      <c r="S110" s="285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80"/>
      <c r="R111" s="280"/>
      <c r="S111" s="280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80"/>
      <c r="R112" s="280"/>
      <c r="S112" s="280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85"/>
      <c r="R113" s="285"/>
      <c r="S113" s="285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85"/>
      <c r="R114" s="285"/>
      <c r="S114" s="285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85"/>
      <c r="R115" s="285"/>
      <c r="S115" s="285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307"/>
      <c r="R116" s="308"/>
      <c r="S116" s="309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93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2021-08-10(화) 오전 00:00</v>
      </c>
      <c r="C123" s="323"/>
      <c r="D123" s="282" t="str">
        <f>TEXT($G$1, "[$-ko-KR]yyyy-mm-dd(ddd) ") &amp; "오후 14:00"</f>
        <v>2021-08-10(화) 오후 14:00</v>
      </c>
      <c r="E123" s="283"/>
      <c r="F123" s="284"/>
      <c r="G123" s="282" t="str">
        <f>TEXT($G$1, "[$-ko-KR]yyyy-mm-dd(ddd) ") &amp; "오후 19:00"</f>
        <v>2021-08-10(화) 오후 19:00</v>
      </c>
      <c r="H123" s="283"/>
      <c r="I123" s="284"/>
      <c r="J123" s="282" t="str">
        <f>TEXT($G$1, "[$-ko-KR]yyyy-mm-dd(ddd) ") &amp; "오후 21:00"</f>
        <v>2021-08-10(화) 오후 21:00</v>
      </c>
      <c r="K123" s="283"/>
      <c r="L123" s="284"/>
      <c r="M123" s="282" t="str">
        <f>TEXT($G$1+1, "[$-ko-KR]yyyy-mm-dd(ddd) ") &amp; "오전 00:00"</f>
        <v>2021-08-11(수)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80"/>
      <c r="R125" s="280"/>
      <c r="S125" s="280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80"/>
      <c r="R126" s="280"/>
      <c r="S126" s="280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85"/>
      <c r="R127" s="285"/>
      <c r="S127" s="285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85"/>
      <c r="R128" s="285"/>
      <c r="S128" s="285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85"/>
      <c r="R129" s="285"/>
      <c r="S129" s="285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85"/>
      <c r="R130" s="285"/>
      <c r="S130" s="285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85"/>
      <c r="R131" s="285"/>
      <c r="S131" s="285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85"/>
      <c r="R132" s="285"/>
      <c r="S132" s="285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94"/>
      <c r="R134" s="295"/>
      <c r="S134" s="296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97"/>
      <c r="R135" s="298"/>
      <c r="S135" s="299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300"/>
      <c r="R136" s="301"/>
      <c r="S136" s="302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85"/>
      <c r="R137" s="285"/>
      <c r="S137" s="285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80"/>
      <c r="R138" s="280"/>
      <c r="S138" s="280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80"/>
      <c r="R139" s="280"/>
      <c r="S139" s="280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85"/>
      <c r="R140" s="285"/>
      <c r="S140" s="285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85"/>
      <c r="R141" s="285"/>
      <c r="S141" s="285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93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2021-08-10(화) 오전 00:00</v>
      </c>
      <c r="C150" s="323"/>
      <c r="D150" s="282" t="str">
        <f>TEXT($G$1, "[$-ko-KR]yyyy-mm-dd(ddd) ") &amp; "오후 14:00"</f>
        <v>2021-08-10(화) 오후 14:00</v>
      </c>
      <c r="E150" s="283"/>
      <c r="F150" s="284"/>
      <c r="G150" s="282" t="str">
        <f>TEXT($G$1, "[$-ko-KR]yyyy-mm-dd(ddd) ") &amp; "오후 19:00"</f>
        <v>2021-08-10(화) 오후 19:00</v>
      </c>
      <c r="H150" s="283"/>
      <c r="I150" s="284"/>
      <c r="J150" s="282" t="str">
        <f>TEXT($G$1, "[$-ko-KR]yyyy-mm-dd(ddd) ") &amp; "오후 21:00"</f>
        <v>2021-08-10(화) 오후 21:00</v>
      </c>
      <c r="K150" s="283"/>
      <c r="L150" s="284"/>
      <c r="M150" s="282" t="str">
        <f>TEXT($G$1+1, "[$-ko-KR]yyyy-mm-dd(ddd) ") &amp; "오전 00:00"</f>
        <v>2021-08-11(수)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80"/>
      <c r="R152" s="280"/>
      <c r="S152" s="280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80"/>
      <c r="R153" s="280"/>
      <c r="S153" s="280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85"/>
      <c r="R154" s="285"/>
      <c r="S154" s="285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85"/>
      <c r="R155" s="285"/>
      <c r="S155" s="285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85"/>
      <c r="R156" s="285"/>
      <c r="S156" s="285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85"/>
      <c r="R157" s="285"/>
      <c r="S157" s="285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85"/>
      <c r="R158" s="285"/>
      <c r="S158" s="285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85"/>
      <c r="R159" s="285"/>
      <c r="S159" s="285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94"/>
      <c r="R161" s="295"/>
      <c r="S161" s="296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97"/>
      <c r="R162" s="298"/>
      <c r="S162" s="299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300"/>
      <c r="R163" s="301"/>
      <c r="S163" s="302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85"/>
      <c r="R164" s="285"/>
      <c r="S164" s="285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80"/>
      <c r="R165" s="280"/>
      <c r="S165" s="280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80"/>
      <c r="R166" s="280"/>
      <c r="S166" s="280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85"/>
      <c r="R167" s="285"/>
      <c r="S167" s="285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85"/>
      <c r="R168" s="285"/>
      <c r="S168" s="285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85"/>
      <c r="R169" s="285"/>
      <c r="S169" s="285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307"/>
      <c r="R170" s="308"/>
      <c r="S170" s="309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93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2021-08-10(화) 오전 00:00</v>
      </c>
      <c r="C177" s="323"/>
      <c r="D177" s="282" t="str">
        <f>TEXT($G$1, "[$-ko-KR]yyyy-mm-dd(ddd) ") &amp; "오후 14:00"</f>
        <v>2021-08-10(화) 오후 14:00</v>
      </c>
      <c r="E177" s="283"/>
      <c r="F177" s="284"/>
      <c r="G177" s="282" t="str">
        <f>TEXT($G$1, "[$-ko-KR]yyyy-mm-dd(ddd) ") &amp; "오후 19:00"</f>
        <v>2021-08-10(화) 오후 19:00</v>
      </c>
      <c r="H177" s="283"/>
      <c r="I177" s="284"/>
      <c r="J177" s="282" t="str">
        <f>TEXT($G$1, "[$-ko-KR]yyyy-mm-dd(ddd) ") &amp; "오후 21:00"</f>
        <v>2021-08-10(화) 오후 21:00</v>
      </c>
      <c r="K177" s="283"/>
      <c r="L177" s="284"/>
      <c r="M177" s="282" t="str">
        <f>TEXT($G$1+1, "[$-ko-KR]yyyy-mm-dd(ddd) ") &amp; "오전 00:00"</f>
        <v>2021-08-11(수)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80"/>
      <c r="R179" s="280"/>
      <c r="S179" s="280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80"/>
      <c r="R180" s="280"/>
      <c r="S180" s="280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85"/>
      <c r="R181" s="285"/>
      <c r="S181" s="285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85"/>
      <c r="R182" s="285"/>
      <c r="S182" s="285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85"/>
      <c r="R183" s="285"/>
      <c r="S183" s="285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85"/>
      <c r="R184" s="285"/>
      <c r="S184" s="285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85"/>
      <c r="R185" s="285"/>
      <c r="S185" s="285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85"/>
      <c r="R186" s="285"/>
      <c r="S186" s="285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94"/>
      <c r="R188" s="295"/>
      <c r="S188" s="296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97"/>
      <c r="R189" s="298"/>
      <c r="S189" s="299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300"/>
      <c r="R190" s="301"/>
      <c r="S190" s="302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85"/>
      <c r="R191" s="285"/>
      <c r="S191" s="285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80"/>
      <c r="R192" s="280"/>
      <c r="S192" s="280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80"/>
      <c r="R193" s="280"/>
      <c r="S193" s="280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85"/>
      <c r="R194" s="285"/>
      <c r="S194" s="285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85"/>
      <c r="R195" s="285"/>
      <c r="S195" s="285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85"/>
      <c r="R196" s="285"/>
      <c r="S196" s="285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307"/>
      <c r="R197" s="308"/>
      <c r="S197" s="309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57">
      <formula>AND($N17 &gt; 0, ISNUMBER($N17))</formula>
    </cfRule>
    <cfRule type="expression" dxfId="2887" priority="158">
      <formula>AND($N17 = 0 * ISNUMBER($N17))</formula>
    </cfRule>
    <cfRule type="expression" dxfId="2886" priority="159">
      <formula>AND($N17 &lt; 0, ISNUMBER($N17))</formula>
    </cfRule>
  </conditionalFormatting>
  <conditionalFormatting sqref="A17:F36">
    <cfRule type="expression" dxfId="2885" priority="166">
      <formula>AND($E17 &gt; 0, ISNUMBER($E17))</formula>
    </cfRule>
    <cfRule type="expression" dxfId="2884" priority="167">
      <formula>AND($E17 = 0 * ISNUMBER($E17))</formula>
    </cfRule>
    <cfRule type="expression" dxfId="2883" priority="168">
      <formula>AND($E17 &lt; 0, ISNUMBER($E17))</formula>
    </cfRule>
  </conditionalFormatting>
  <conditionalFormatting sqref="A17:C36 G17:I36">
    <cfRule type="expression" dxfId="2882" priority="163">
      <formula>AND($H17 &gt; 0, ISNUMBER($H17))</formula>
    </cfRule>
    <cfRule type="expression" dxfId="2881" priority="164">
      <formula>AND($H17 = 0 * ISNUMBER($H17))</formula>
    </cfRule>
    <cfRule type="expression" dxfId="2880" priority="165">
      <formula>AND($H17 &lt; 0, ISNUMBER($H17))</formula>
    </cfRule>
  </conditionalFormatting>
  <conditionalFormatting sqref="A17:C36 J17:L36">
    <cfRule type="expression" dxfId="2879" priority="160">
      <formula>AND($K17 &gt; 0, ISNUMBER($K17))</formula>
    </cfRule>
    <cfRule type="expression" dxfId="2878" priority="161">
      <formula>AND($K17 = 0 * ISNUMBER($K17))</formula>
    </cfRule>
    <cfRule type="expression" dxfId="2877" priority="162">
      <formula>AND($K17 &lt; 0, ISNUMBER($K17))</formula>
    </cfRule>
  </conditionalFormatting>
  <conditionalFormatting sqref="D15:F16 E37:F37">
    <cfRule type="expression" dxfId="2876" priority="154">
      <formula>$E$37 &gt; 0</formula>
    </cfRule>
    <cfRule type="expression" dxfId="2875" priority="155">
      <formula>$E$37 = 0</formula>
    </cfRule>
    <cfRule type="expression" dxfId="2874" priority="156">
      <formula>$E$37 &lt; 0</formula>
    </cfRule>
  </conditionalFormatting>
  <conditionalFormatting sqref="G15:I16 H37:I37">
    <cfRule type="expression" dxfId="2873" priority="151">
      <formula>$H$37 &gt; 0</formula>
    </cfRule>
    <cfRule type="expression" dxfId="2872" priority="152">
      <formula>$H$37 = 0</formula>
    </cfRule>
    <cfRule type="expression" dxfId="2871" priority="153">
      <formula>$H$37 &lt; 0</formula>
    </cfRule>
  </conditionalFormatting>
  <conditionalFormatting sqref="J15:L16 K37:L37">
    <cfRule type="expression" dxfId="2870" priority="148">
      <formula>$K$37 &gt; 0</formula>
    </cfRule>
    <cfRule type="expression" dxfId="2869" priority="149">
      <formula>$K$37 = 0</formula>
    </cfRule>
    <cfRule type="expression" dxfId="2868" priority="150">
      <formula>$K$37 &lt; 0</formula>
    </cfRule>
  </conditionalFormatting>
  <conditionalFormatting sqref="M15:O16 N37:O37">
    <cfRule type="expression" dxfId="2867" priority="145">
      <formula>$N$37 &gt; 0</formula>
    </cfRule>
    <cfRule type="expression" dxfId="2866" priority="146">
      <formula>$N$37 = 0</formula>
    </cfRule>
    <cfRule type="expression" dxfId="2865" priority="147">
      <formula>$N$37 &lt; 0</formula>
    </cfRule>
  </conditionalFormatting>
  <conditionalFormatting sqref="A44:C63 M44:O63">
    <cfRule type="expression" dxfId="2864" priority="133">
      <formula>AND($N44 &gt; 0, ISNUMBER($N44))</formula>
    </cfRule>
    <cfRule type="expression" dxfId="2863" priority="134">
      <formula>AND($N44 = 0 * ISNUMBER($N44))</formula>
    </cfRule>
    <cfRule type="expression" dxfId="2862" priority="135">
      <formula>AND($N44 &lt; 0, ISNUMBER($N44))</formula>
    </cfRule>
  </conditionalFormatting>
  <conditionalFormatting sqref="A44:F63">
    <cfRule type="expression" dxfId="2861" priority="142">
      <formula>AND($E44 &gt; 0, ISNUMBER($E44))</formula>
    </cfRule>
    <cfRule type="expression" dxfId="2860" priority="143">
      <formula>AND($E44 = 0 * ISNUMBER($E44))</formula>
    </cfRule>
    <cfRule type="expression" dxfId="2859" priority="144">
      <formula>AND($E44 &lt; 0, ISNUMBER($E44))</formula>
    </cfRule>
  </conditionalFormatting>
  <conditionalFormatting sqref="A44:C63 G44:I63">
    <cfRule type="expression" dxfId="2858" priority="139">
      <formula>AND($H44 &gt; 0, ISNUMBER($H44))</formula>
    </cfRule>
    <cfRule type="expression" dxfId="2857" priority="140">
      <formula>AND($H44 = 0 * ISNUMBER($H44))</formula>
    </cfRule>
    <cfRule type="expression" dxfId="2856" priority="141">
      <formula>AND($H44 &lt; 0, ISNUMBER($H44))</formula>
    </cfRule>
  </conditionalFormatting>
  <conditionalFormatting sqref="A44:C63 J44:L63">
    <cfRule type="expression" dxfId="2855" priority="136">
      <formula>AND($K44 &gt; 0, ISNUMBER($K44))</formula>
    </cfRule>
    <cfRule type="expression" dxfId="2854" priority="137">
      <formula>AND($K44 = 0 * ISNUMBER($K44))</formula>
    </cfRule>
    <cfRule type="expression" dxfId="2853" priority="138">
      <formula>AND($K44 &lt; 0, ISNUMBER($K44))</formula>
    </cfRule>
  </conditionalFormatting>
  <conditionalFormatting sqref="D42:F43 E64:F64">
    <cfRule type="expression" dxfId="2852" priority="130">
      <formula>$E$64 &gt; 0</formula>
    </cfRule>
    <cfRule type="expression" dxfId="2851" priority="131">
      <formula>$E$64 = 0</formula>
    </cfRule>
    <cfRule type="expression" dxfId="2850" priority="132">
      <formula>$E$64 &lt; 0</formula>
    </cfRule>
  </conditionalFormatting>
  <conditionalFormatting sqref="G42:I43 H64:I64">
    <cfRule type="expression" dxfId="2849" priority="127">
      <formula>$H$64 &gt; 0</formula>
    </cfRule>
    <cfRule type="expression" dxfId="2848" priority="128">
      <formula>$H$64 = 0</formula>
    </cfRule>
    <cfRule type="expression" dxfId="2847" priority="129">
      <formula>$H$64 &lt; 0</formula>
    </cfRule>
  </conditionalFormatting>
  <conditionalFormatting sqref="J42:L43 K64:L64">
    <cfRule type="expression" dxfId="2846" priority="124">
      <formula>$K$64 &gt; 0</formula>
    </cfRule>
    <cfRule type="expression" dxfId="2845" priority="125">
      <formula>$K$64 = 0</formula>
    </cfRule>
    <cfRule type="expression" dxfId="2844" priority="126">
      <formula>$K$64 &lt; 0</formula>
    </cfRule>
  </conditionalFormatting>
  <conditionalFormatting sqref="M42:O43 N64:O64">
    <cfRule type="expression" dxfId="2843" priority="121">
      <formula>$N$64 &gt; 0</formula>
    </cfRule>
    <cfRule type="expression" dxfId="2842" priority="122">
      <formula>$N$64 = 0</formula>
    </cfRule>
    <cfRule type="expression" dxfId="2841" priority="123">
      <formula>$N$64 &lt; 0</formula>
    </cfRule>
  </conditionalFormatting>
  <conditionalFormatting sqref="A71:C90 M71:O90">
    <cfRule type="expression" dxfId="2840" priority="109">
      <formula>AND($N71 &gt; 0, ISNUMBER($N71))</formula>
    </cfRule>
    <cfRule type="expression" dxfId="2839" priority="110">
      <formula>AND($N71 = 0 * ISNUMBER($N71))</formula>
    </cfRule>
    <cfRule type="expression" dxfId="2838" priority="111">
      <formula>AND($N71 &lt; 0, ISNUMBER($N71))</formula>
    </cfRule>
  </conditionalFormatting>
  <conditionalFormatting sqref="A71:F90">
    <cfRule type="expression" dxfId="2837" priority="118">
      <formula>AND($E71 &gt; 0, ISNUMBER($E71))</formula>
    </cfRule>
    <cfRule type="expression" dxfId="2836" priority="119">
      <formula>AND($E71 = 0 * ISNUMBER($E71))</formula>
    </cfRule>
    <cfRule type="expression" dxfId="2835" priority="120">
      <formula>AND($E71 &lt; 0, ISNUMBER($E71))</formula>
    </cfRule>
  </conditionalFormatting>
  <conditionalFormatting sqref="A71:C90 G71:I90">
    <cfRule type="expression" dxfId="2834" priority="115">
      <formula>AND($H71 &gt; 0, ISNUMBER($H71))</formula>
    </cfRule>
    <cfRule type="expression" dxfId="2833" priority="116">
      <formula>AND($H71 = 0 * ISNUMBER($H71))</formula>
    </cfRule>
    <cfRule type="expression" dxfId="2832" priority="117">
      <formula>AND($H71 &lt; 0, ISNUMBER($H71))</formula>
    </cfRule>
  </conditionalFormatting>
  <conditionalFormatting sqref="A71:C90 J71:L90">
    <cfRule type="expression" dxfId="2831" priority="112">
      <formula>AND($K71 &gt; 0, ISNUMBER($K71))</formula>
    </cfRule>
    <cfRule type="expression" dxfId="2830" priority="113">
      <formula>AND($K71 = 0 * ISNUMBER($K71))</formula>
    </cfRule>
    <cfRule type="expression" dxfId="2829" priority="114">
      <formula>AND($K71 &lt; 0, ISNUMBER($K71))</formula>
    </cfRule>
  </conditionalFormatting>
  <conditionalFormatting sqref="D69:F70 E91:F91">
    <cfRule type="expression" dxfId="2828" priority="106">
      <formula>$E$91 &gt; 0</formula>
    </cfRule>
    <cfRule type="expression" dxfId="2827" priority="107">
      <formula>$E$91 = 0</formula>
    </cfRule>
    <cfRule type="expression" dxfId="2826" priority="108">
      <formula>$E$91 &lt; 0</formula>
    </cfRule>
  </conditionalFormatting>
  <conditionalFormatting sqref="G69:I70 H91:I91">
    <cfRule type="expression" dxfId="2825" priority="103">
      <formula>$H$91 &gt; 0</formula>
    </cfRule>
    <cfRule type="expression" dxfId="2824" priority="104">
      <formula>$H$91 = 0</formula>
    </cfRule>
    <cfRule type="expression" dxfId="2823" priority="105">
      <formula>$H$91 &lt; 0</formula>
    </cfRule>
  </conditionalFormatting>
  <conditionalFormatting sqref="J69:L70 K91:L91">
    <cfRule type="expression" dxfId="2822" priority="100">
      <formula>$K$91 &gt; 0</formula>
    </cfRule>
    <cfRule type="expression" dxfId="2821" priority="101">
      <formula>$K$91 = 0</formula>
    </cfRule>
    <cfRule type="expression" dxfId="2820" priority="102">
      <formula>$K$91 &lt; 0</formula>
    </cfRule>
  </conditionalFormatting>
  <conditionalFormatting sqref="M69:O70 N91:O91">
    <cfRule type="expression" dxfId="2819" priority="97">
      <formula>$N$91 &gt; 0</formula>
    </cfRule>
    <cfRule type="expression" dxfId="2818" priority="98">
      <formula>$N$91 = 0</formula>
    </cfRule>
    <cfRule type="expression" dxfId="2817" priority="99">
      <formula>$N$91 &lt; 0</formula>
    </cfRule>
  </conditionalFormatting>
  <conditionalFormatting sqref="A98:C117 M98:O117">
    <cfRule type="expression" dxfId="2816" priority="85">
      <formula>AND($N98 &gt; 0, ISNUMBER($N98))</formula>
    </cfRule>
    <cfRule type="expression" dxfId="2815" priority="86">
      <formula>AND($N98 = 0 * ISNUMBER($N98))</formula>
    </cfRule>
    <cfRule type="expression" dxfId="2814" priority="87">
      <formula>AND($N98 &lt; 0, ISNUMBER($N98))</formula>
    </cfRule>
  </conditionalFormatting>
  <conditionalFormatting sqref="A98:F117">
    <cfRule type="expression" dxfId="2813" priority="94">
      <formula>AND($E98 &gt; 0, ISNUMBER($E98))</formula>
    </cfRule>
    <cfRule type="expression" dxfId="2812" priority="95">
      <formula>AND($E98 = 0 * ISNUMBER($E98))</formula>
    </cfRule>
    <cfRule type="expression" dxfId="2811" priority="96">
      <formula>AND($E98 &lt; 0, ISNUMBER($E98))</formula>
    </cfRule>
  </conditionalFormatting>
  <conditionalFormatting sqref="A98:C117 G98:I117">
    <cfRule type="expression" dxfId="2810" priority="91">
      <formula>AND($H98 &gt; 0, ISNUMBER($H98))</formula>
    </cfRule>
    <cfRule type="expression" dxfId="2809" priority="92">
      <formula>AND($H98 = 0 * ISNUMBER($H98))</formula>
    </cfRule>
    <cfRule type="expression" dxfId="2808" priority="93">
      <formula>AND($H98 &lt; 0, ISNUMBER($H98))</formula>
    </cfRule>
  </conditionalFormatting>
  <conditionalFormatting sqref="A98:C117 J98:L117">
    <cfRule type="expression" dxfId="2807" priority="88">
      <formula>AND($K98 &gt; 0, ISNUMBER($K98))</formula>
    </cfRule>
    <cfRule type="expression" dxfId="2806" priority="89">
      <formula>AND($K98 = 0 * ISNUMBER($K98))</formula>
    </cfRule>
    <cfRule type="expression" dxfId="2805" priority="90">
      <formula>AND($K98 &lt; 0, ISNUMBER($K98))</formula>
    </cfRule>
  </conditionalFormatting>
  <conditionalFormatting sqref="D96:F97 E118:F118">
    <cfRule type="expression" dxfId="2804" priority="82">
      <formula>$E$118 &gt; 0</formula>
    </cfRule>
    <cfRule type="expression" dxfId="2803" priority="83">
      <formula>$E$118 = 0</formula>
    </cfRule>
    <cfRule type="expression" dxfId="2802" priority="84">
      <formula>$E$118 &lt; 0</formula>
    </cfRule>
  </conditionalFormatting>
  <conditionalFormatting sqref="G96:I97 H118:I118">
    <cfRule type="expression" dxfId="2801" priority="79">
      <formula>$H$118 &gt; 0</formula>
    </cfRule>
    <cfRule type="expression" dxfId="2800" priority="80">
      <formula>$H$118 = 0</formula>
    </cfRule>
    <cfRule type="expression" dxfId="2799" priority="81">
      <formula>$H$118 &lt; 0</formula>
    </cfRule>
  </conditionalFormatting>
  <conditionalFormatting sqref="J96:L97 K118:L118">
    <cfRule type="expression" dxfId="2798" priority="76">
      <formula>$K$118 &gt; 0</formula>
    </cfRule>
    <cfRule type="expression" dxfId="2797" priority="77">
      <formula>$K$118 = 0</formula>
    </cfRule>
    <cfRule type="expression" dxfId="2796" priority="78">
      <formula>$K$118 &lt; 0</formula>
    </cfRule>
  </conditionalFormatting>
  <conditionalFormatting sqref="M96:O97 N118:O118">
    <cfRule type="expression" dxfId="2795" priority="73">
      <formula>$N$118 &gt; 0</formula>
    </cfRule>
    <cfRule type="expression" dxfId="2794" priority="74">
      <formula>$N$118 = 0</formula>
    </cfRule>
    <cfRule type="expression" dxfId="2793" priority="75">
      <formula>$N$118 &lt; 0</formula>
    </cfRule>
  </conditionalFormatting>
  <conditionalFormatting sqref="A125:C144 M125:O144">
    <cfRule type="expression" dxfId="2792" priority="61">
      <formula>AND($N125 &gt; 0, ISNUMBER($N125))</formula>
    </cfRule>
    <cfRule type="expression" dxfId="2791" priority="62">
      <formula>AND($N125 = 0 * ISNUMBER($N125))</formula>
    </cfRule>
    <cfRule type="expression" dxfId="2790" priority="63">
      <formula>AND($N125 &lt; 0, ISNUMBER($N125))</formula>
    </cfRule>
  </conditionalFormatting>
  <conditionalFormatting sqref="A125:F144">
    <cfRule type="expression" dxfId="2789" priority="70">
      <formula>AND($E125 &gt; 0, ISNUMBER($E125))</formula>
    </cfRule>
    <cfRule type="expression" dxfId="2788" priority="71">
      <formula>AND($E125 = 0 * ISNUMBER($E125))</formula>
    </cfRule>
    <cfRule type="expression" dxfId="2787" priority="72">
      <formula>AND($E125 &lt; 0, ISNUMBER($E125))</formula>
    </cfRule>
  </conditionalFormatting>
  <conditionalFormatting sqref="A125:C144 G125:I144">
    <cfRule type="expression" dxfId="2786" priority="67">
      <formula>AND($H125 &gt; 0, ISNUMBER($H125))</formula>
    </cfRule>
    <cfRule type="expression" dxfId="2785" priority="68">
      <formula>AND($H125 = 0 * ISNUMBER($H125))</formula>
    </cfRule>
    <cfRule type="expression" dxfId="2784" priority="69">
      <formula>AND($H125 &lt; 0, ISNUMBER($H125))</formula>
    </cfRule>
  </conditionalFormatting>
  <conditionalFormatting sqref="A125:C144 J125:L144">
    <cfRule type="expression" dxfId="2783" priority="64">
      <formula>AND($K125 &gt; 0, ISNUMBER($K125))</formula>
    </cfRule>
    <cfRule type="expression" dxfId="2782" priority="65">
      <formula>AND($K125 = 0 * ISNUMBER($K125))</formula>
    </cfRule>
    <cfRule type="expression" dxfId="2781" priority="66">
      <formula>AND($K125 &lt; 0, ISNUMBER($K125))</formula>
    </cfRule>
  </conditionalFormatting>
  <conditionalFormatting sqref="D123:F124 E145:F145">
    <cfRule type="expression" dxfId="2780" priority="58">
      <formula>$E$145 &gt; 0</formula>
    </cfRule>
    <cfRule type="expression" dxfId="2779" priority="59">
      <formula>$E$145 = 0</formula>
    </cfRule>
    <cfRule type="expression" dxfId="2778" priority="60">
      <formula>$E$145 &lt; 0</formula>
    </cfRule>
  </conditionalFormatting>
  <conditionalFormatting sqref="G123:I124 H145:I145">
    <cfRule type="expression" dxfId="2777" priority="55">
      <formula>$H$145 &gt; 0</formula>
    </cfRule>
    <cfRule type="expression" dxfId="2776" priority="56">
      <formula>$H$145 = 0</formula>
    </cfRule>
    <cfRule type="expression" dxfId="2775" priority="57">
      <formula>$H$145 &lt; 0</formula>
    </cfRule>
  </conditionalFormatting>
  <conditionalFormatting sqref="J123:L124 K145:L145">
    <cfRule type="expression" dxfId="2774" priority="52">
      <formula>$K$145 &gt; 0</formula>
    </cfRule>
    <cfRule type="expression" dxfId="2773" priority="53">
      <formula>$K$145 = 0</formula>
    </cfRule>
    <cfRule type="expression" dxfId="2772" priority="54">
      <formula>$K$145 &lt; 0</formula>
    </cfRule>
  </conditionalFormatting>
  <conditionalFormatting sqref="M123:O124 N145:O145">
    <cfRule type="expression" dxfId="2771" priority="49">
      <formula>$N$145 &gt; 0</formula>
    </cfRule>
    <cfRule type="expression" dxfId="2770" priority="50">
      <formula>$N$145 = 0</formula>
    </cfRule>
    <cfRule type="expression" dxfId="2769" priority="51">
      <formula>$N$145 &lt; 0</formula>
    </cfRule>
  </conditionalFormatting>
  <conditionalFormatting sqref="A152:C171 M152:O171">
    <cfRule type="expression" dxfId="2768" priority="37">
      <formula>AND($N152 &gt; 0, ISNUMBER($N152))</formula>
    </cfRule>
    <cfRule type="expression" dxfId="2767" priority="38">
      <formula>AND($N152 = 0 * ISNUMBER($N152))</formula>
    </cfRule>
    <cfRule type="expression" dxfId="2766" priority="39">
      <formula>AND($N152 &lt; 0, ISNUMBER($N152))</formula>
    </cfRule>
  </conditionalFormatting>
  <conditionalFormatting sqref="A152:F171">
    <cfRule type="expression" dxfId="2765" priority="46">
      <formula>AND($E152 &gt; 0, ISNUMBER($E152))</formula>
    </cfRule>
    <cfRule type="expression" dxfId="2764" priority="47">
      <formula>AND($E152 = 0 * ISNUMBER($E152))</formula>
    </cfRule>
    <cfRule type="expression" dxfId="2763" priority="48">
      <formula>AND($E152 &lt; 0, ISNUMBER($E152))</formula>
    </cfRule>
  </conditionalFormatting>
  <conditionalFormatting sqref="A152:C171 G152:I171">
    <cfRule type="expression" dxfId="2762" priority="43">
      <formula>AND($H152 &gt; 0, ISNUMBER($H152))</formula>
    </cfRule>
    <cfRule type="expression" dxfId="2761" priority="44">
      <formula>AND($H152 = 0 * ISNUMBER($H152))</formula>
    </cfRule>
    <cfRule type="expression" dxfId="2760" priority="45">
      <formula>AND($H152 &lt; 0, ISNUMBER($H152))</formula>
    </cfRule>
  </conditionalFormatting>
  <conditionalFormatting sqref="A152:C171 J152:L171">
    <cfRule type="expression" dxfId="2759" priority="40">
      <formula>AND($K152 &gt; 0, ISNUMBER($K152))</formula>
    </cfRule>
    <cfRule type="expression" dxfId="2758" priority="41">
      <formula>AND($K152 = 0 * ISNUMBER($K152))</formula>
    </cfRule>
    <cfRule type="expression" dxfId="2757" priority="42">
      <formula>AND($K152 &lt; 0, ISNUMBER($K152))</formula>
    </cfRule>
  </conditionalFormatting>
  <conditionalFormatting sqref="D150:F151 E172:F172">
    <cfRule type="expression" dxfId="2756" priority="34">
      <formula>$E$172 &gt; 0</formula>
    </cfRule>
    <cfRule type="expression" dxfId="2755" priority="35">
      <formula>$E$172 = 0</formula>
    </cfRule>
    <cfRule type="expression" dxfId="2754" priority="36">
      <formula>$E$172 &lt; 0</formula>
    </cfRule>
  </conditionalFormatting>
  <conditionalFormatting sqref="G150:I151 H172:I172">
    <cfRule type="expression" dxfId="2753" priority="31">
      <formula>$H$172 &gt; 0</formula>
    </cfRule>
    <cfRule type="expression" dxfId="2752" priority="32">
      <formula>$H$172 = 0</formula>
    </cfRule>
    <cfRule type="expression" dxfId="2751" priority="33">
      <formula>$H$172 &lt; 0</formula>
    </cfRule>
  </conditionalFormatting>
  <conditionalFormatting sqref="J150:L151 K172:L172">
    <cfRule type="expression" dxfId="2750" priority="28">
      <formula>$K$172 &gt; 0</formula>
    </cfRule>
    <cfRule type="expression" dxfId="2749" priority="29">
      <formula>$K$172 = 0</formula>
    </cfRule>
    <cfRule type="expression" dxfId="2748" priority="30">
      <formula>$K$172 &lt; 0</formula>
    </cfRule>
  </conditionalFormatting>
  <conditionalFormatting sqref="M150:O151 N172:O172">
    <cfRule type="expression" dxfId="2747" priority="25">
      <formula>$N$172 &gt; 0</formula>
    </cfRule>
    <cfRule type="expression" dxfId="2746" priority="26">
      <formula>$N$172 = 0</formula>
    </cfRule>
    <cfRule type="expression" dxfId="2745" priority="27">
      <formula>$N$172 &lt; 0</formula>
    </cfRule>
  </conditionalFormatting>
  <conditionalFormatting sqref="A179:C198 M179:O198">
    <cfRule type="expression" dxfId="2744" priority="13">
      <formula>AND($N179 &gt; 0, ISNUMBER($N179))</formula>
    </cfRule>
    <cfRule type="expression" dxfId="2743" priority="14">
      <formula>AND($N179 = 0 * ISNUMBER($N179))</formula>
    </cfRule>
    <cfRule type="expression" dxfId="2742" priority="15">
      <formula>AND($N179 &lt; 0, ISNUMBER($N179))</formula>
    </cfRule>
  </conditionalFormatting>
  <conditionalFormatting sqref="A179:F198">
    <cfRule type="expression" dxfId="2741" priority="22">
      <formula>AND($E179 &gt; 0, ISNUMBER($E179))</formula>
    </cfRule>
    <cfRule type="expression" dxfId="2740" priority="23">
      <formula>AND($E179 = 0 * ISNUMBER($E179))</formula>
    </cfRule>
    <cfRule type="expression" dxfId="2739" priority="24">
      <formula>AND($E179 &lt; 0, ISNUMBER($E179))</formula>
    </cfRule>
  </conditionalFormatting>
  <conditionalFormatting sqref="A179:C198 G179:I198">
    <cfRule type="expression" dxfId="2738" priority="19">
      <formula>AND($H179 &gt; 0, ISNUMBER($H179))</formula>
    </cfRule>
    <cfRule type="expression" dxfId="2737" priority="20">
      <formula>AND($H179 = 0 * ISNUMBER($H179))</formula>
    </cfRule>
    <cfRule type="expression" dxfId="2736" priority="21">
      <formula>AND($H179 &lt; 0, ISNUMBER($H179))</formula>
    </cfRule>
  </conditionalFormatting>
  <conditionalFormatting sqref="A179:C198 J179:L198">
    <cfRule type="expression" dxfId="2735" priority="16">
      <formula>AND($K179 &gt; 0, ISNUMBER($K179))</formula>
    </cfRule>
    <cfRule type="expression" dxfId="2734" priority="17">
      <formula>AND($K179 = 0 * ISNUMBER($K179))</formula>
    </cfRule>
    <cfRule type="expression" dxfId="2733" priority="18">
      <formula>AND($K179 &lt; 0, ISNUMBER($K179))</formula>
    </cfRule>
  </conditionalFormatting>
  <conditionalFormatting sqref="D177:F178 E199:F199">
    <cfRule type="expression" dxfId="2732" priority="10">
      <formula>$E$199 &gt; 0</formula>
    </cfRule>
    <cfRule type="expression" dxfId="2731" priority="11">
      <formula>$E$199 = 0</formula>
    </cfRule>
    <cfRule type="expression" dxfId="2730" priority="12">
      <formula>$E$199 &lt; 0</formula>
    </cfRule>
  </conditionalFormatting>
  <conditionalFormatting sqref="G177:I178 H199:I199">
    <cfRule type="expression" dxfId="2729" priority="7">
      <formula>$H$199 &gt; 0</formula>
    </cfRule>
    <cfRule type="expression" dxfId="2728" priority="8">
      <formula>$H$199 = 0</formula>
    </cfRule>
    <cfRule type="expression" dxfId="2727" priority="9">
      <formula>$H$199 &lt; 0</formula>
    </cfRule>
  </conditionalFormatting>
  <conditionalFormatting sqref="J177:L178 K199:L199">
    <cfRule type="expression" dxfId="2726" priority="4">
      <formula>$K$199 &gt; 0</formula>
    </cfRule>
    <cfRule type="expression" dxfId="2725" priority="5">
      <formula>$K$199 = 0</formula>
    </cfRule>
    <cfRule type="expression" dxfId="2724" priority="6">
      <formula>$K$199 &lt; 0</formula>
    </cfRule>
  </conditionalFormatting>
  <conditionalFormatting sqref="M177:O178 N199:O199">
    <cfRule type="expression" dxfId="2723" priority="1">
      <formula>$N$199 &gt; 0</formula>
    </cfRule>
    <cfRule type="expression" dxfId="2722" priority="2">
      <formula>$N$199 = 0</formula>
    </cfRule>
    <cfRule type="expression" dxfId="2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44419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19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2021-08-11(수) 오전 00:00</v>
      </c>
      <c r="C15" s="326"/>
      <c r="D15" s="282" t="str">
        <f>TEXT($G$1, "[$-ko-KR]yyyy-mm-dd(ddd) ") &amp; "오후 14:00"</f>
        <v>2021-08-11(수) 오후 14:00</v>
      </c>
      <c r="E15" s="283"/>
      <c r="F15" s="284"/>
      <c r="G15" s="282" t="str">
        <f>TEXT($G$1, "[$-ko-KR]yyyy-mm-dd(ddd) ") &amp; "오후 19:00"</f>
        <v>2021-08-11(수) 오후 19:00</v>
      </c>
      <c r="H15" s="283"/>
      <c r="I15" s="284"/>
      <c r="J15" s="282" t="str">
        <f>TEXT($G$1, "[$-ko-KR]yyyy-mm-dd(ddd) ") &amp; "오후 21:00"</f>
        <v>2021-08-11(수) 오후 21:00</v>
      </c>
      <c r="K15" s="283"/>
      <c r="L15" s="284"/>
      <c r="M15" s="282" t="str">
        <f>TEXT($G$1+1, "[$-ko-KR]yyyy-mm-dd(ddd) ") &amp; "오전 00:00"</f>
        <v>2021-08-12(목)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19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2021-08-11(수) 오전 00:00</v>
      </c>
      <c r="C42" s="323"/>
      <c r="D42" s="282" t="str">
        <f>TEXT($G$1, "[$-ko-KR]yyyy-mm-dd(ddd) ") &amp; "오후 14:00"</f>
        <v>2021-08-11(수) 오후 14:00</v>
      </c>
      <c r="E42" s="283"/>
      <c r="F42" s="284"/>
      <c r="G42" s="282" t="str">
        <f>TEXT($G$1, "[$-ko-KR]yyyy-mm-dd(ddd) ") &amp; "오후 19:00"</f>
        <v>2021-08-11(수) 오후 19:00</v>
      </c>
      <c r="H42" s="283"/>
      <c r="I42" s="284"/>
      <c r="J42" s="282" t="str">
        <f>TEXT($G$1, "[$-ko-KR]yyyy-mm-dd(ddd) ") &amp; "오후 21:00"</f>
        <v>2021-08-11(수) 오후 21:00</v>
      </c>
      <c r="K42" s="283"/>
      <c r="L42" s="284"/>
      <c r="M42" s="282" t="str">
        <f>TEXT($G$1+1, "[$-ko-KR]yyyy-mm-dd(ddd) ") &amp; "오전 00:00"</f>
        <v>2021-08-12(목)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80"/>
      <c r="R44" s="280"/>
      <c r="S44" s="280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80"/>
      <c r="R45" s="280"/>
      <c r="S45" s="280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85"/>
      <c r="R46" s="285"/>
      <c r="S46" s="285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85"/>
      <c r="R47" s="285"/>
      <c r="S47" s="285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85"/>
      <c r="R48" s="285"/>
      <c r="S48" s="285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85"/>
      <c r="R49" s="285"/>
      <c r="S49" s="285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85"/>
      <c r="R50" s="285"/>
      <c r="S50" s="285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85"/>
      <c r="R51" s="285"/>
      <c r="S51" s="285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94"/>
      <c r="R53" s="295"/>
      <c r="S53" s="296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97"/>
      <c r="R54" s="298"/>
      <c r="S54" s="299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300"/>
      <c r="R55" s="301"/>
      <c r="S55" s="302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85"/>
      <c r="R56" s="285"/>
      <c r="S56" s="285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80"/>
      <c r="R57" s="280"/>
      <c r="S57" s="280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80"/>
      <c r="R58" s="280"/>
      <c r="S58" s="280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85"/>
      <c r="R59" s="285"/>
      <c r="S59" s="285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85"/>
      <c r="R60" s="285"/>
      <c r="S60" s="285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85"/>
      <c r="R61" s="285"/>
      <c r="S61" s="28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19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2021-08-11(수) 오전 00:00</v>
      </c>
      <c r="C69" s="323"/>
      <c r="D69" s="282" t="str">
        <f>TEXT($G$1, "[$-ko-KR]yyyy-mm-dd(ddd) ") &amp; "오후 14:00"</f>
        <v>2021-08-11(수) 오후 14:00</v>
      </c>
      <c r="E69" s="283"/>
      <c r="F69" s="284"/>
      <c r="G69" s="282" t="str">
        <f>TEXT($G$1, "[$-ko-KR]yyyy-mm-dd(ddd) ") &amp; "오후 19:00"</f>
        <v>2021-08-11(수) 오후 19:00</v>
      </c>
      <c r="H69" s="283"/>
      <c r="I69" s="284"/>
      <c r="J69" s="282" t="str">
        <f>TEXT($G$1, "[$-ko-KR]yyyy-mm-dd(ddd) ") &amp; "오후 21:00"</f>
        <v>2021-08-11(수) 오후 21:00</v>
      </c>
      <c r="K69" s="283"/>
      <c r="L69" s="284"/>
      <c r="M69" s="282" t="str">
        <f>TEXT($G$1+1, "[$-ko-KR]yyyy-mm-dd(ddd) ") &amp; "오전 00:00"</f>
        <v>2021-08-12(목)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80"/>
      <c r="R71" s="280"/>
      <c r="S71" s="280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80"/>
      <c r="R72" s="280"/>
      <c r="S72" s="280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85"/>
      <c r="R73" s="285"/>
      <c r="S73" s="285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85"/>
      <c r="R74" s="285"/>
      <c r="S74" s="285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85"/>
      <c r="R75" s="285"/>
      <c r="S75" s="285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85"/>
      <c r="R76" s="285"/>
      <c r="S76" s="285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85"/>
      <c r="R77" s="285"/>
      <c r="S77" s="285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85"/>
      <c r="R78" s="285"/>
      <c r="S78" s="285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94"/>
      <c r="R80" s="295"/>
      <c r="S80" s="296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97"/>
      <c r="R81" s="298"/>
      <c r="S81" s="299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300"/>
      <c r="R82" s="301"/>
      <c r="S82" s="302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85"/>
      <c r="R83" s="285"/>
      <c r="S83" s="285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80"/>
      <c r="R84" s="280"/>
      <c r="S84" s="280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80"/>
      <c r="R85" s="280"/>
      <c r="S85" s="280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85"/>
      <c r="R86" s="285"/>
      <c r="S86" s="285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85"/>
      <c r="R87" s="285"/>
      <c r="S87" s="285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85"/>
      <c r="R88" s="285"/>
      <c r="S88" s="285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307"/>
      <c r="R89" s="308"/>
      <c r="S89" s="309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19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2021-08-11(수) 오전 00:00</v>
      </c>
      <c r="C96" s="323"/>
      <c r="D96" s="282" t="str">
        <f>TEXT($G$1, "[$-ko-KR]yyyy-mm-dd(ddd) ") &amp; "오후 14:00"</f>
        <v>2021-08-11(수) 오후 14:00</v>
      </c>
      <c r="E96" s="283"/>
      <c r="F96" s="284"/>
      <c r="G96" s="282" t="str">
        <f>TEXT($G$1, "[$-ko-KR]yyyy-mm-dd(ddd) ") &amp; "오후 19:00"</f>
        <v>2021-08-11(수) 오후 19:00</v>
      </c>
      <c r="H96" s="283"/>
      <c r="I96" s="284"/>
      <c r="J96" s="282" t="str">
        <f>TEXT($G$1, "[$-ko-KR]yyyy-mm-dd(ddd) ") &amp; "오후 21:00"</f>
        <v>2021-08-11(수) 오후 21:00</v>
      </c>
      <c r="K96" s="283"/>
      <c r="L96" s="284"/>
      <c r="M96" s="282" t="str">
        <f>TEXT($G$1+1, "[$-ko-KR]yyyy-mm-dd(ddd) ") &amp; "오전 00:00"</f>
        <v>2021-08-12(목)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80"/>
      <c r="R98" s="280"/>
      <c r="S98" s="280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80"/>
      <c r="R99" s="280"/>
      <c r="S99" s="280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85"/>
      <c r="R100" s="285"/>
      <c r="S100" s="285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85"/>
      <c r="R101" s="285"/>
      <c r="S101" s="285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85"/>
      <c r="R102" s="285"/>
      <c r="S102" s="285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85"/>
      <c r="R103" s="285"/>
      <c r="S103" s="285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85"/>
      <c r="R104" s="285"/>
      <c r="S104" s="285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85"/>
      <c r="R105" s="285"/>
      <c r="S105" s="285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94"/>
      <c r="R107" s="295"/>
      <c r="S107" s="296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97"/>
      <c r="R108" s="298"/>
      <c r="S108" s="299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300"/>
      <c r="R109" s="301"/>
      <c r="S109" s="302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85"/>
      <c r="R110" s="285"/>
      <c r="S110" s="285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80"/>
      <c r="R111" s="280"/>
      <c r="S111" s="280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80"/>
      <c r="R112" s="280"/>
      <c r="S112" s="280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85"/>
      <c r="R113" s="285"/>
      <c r="S113" s="285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85"/>
      <c r="R114" s="285"/>
      <c r="S114" s="285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85"/>
      <c r="R115" s="285"/>
      <c r="S115" s="285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307"/>
      <c r="R116" s="308"/>
      <c r="S116" s="309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19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2021-08-11(수) 오전 00:00</v>
      </c>
      <c r="C123" s="323"/>
      <c r="D123" s="282" t="str">
        <f>TEXT($G$1, "[$-ko-KR]yyyy-mm-dd(ddd) ") &amp; "오후 14:00"</f>
        <v>2021-08-11(수) 오후 14:00</v>
      </c>
      <c r="E123" s="283"/>
      <c r="F123" s="284"/>
      <c r="G123" s="282" t="str">
        <f>TEXT($G$1, "[$-ko-KR]yyyy-mm-dd(ddd) ") &amp; "오후 19:00"</f>
        <v>2021-08-11(수) 오후 19:00</v>
      </c>
      <c r="H123" s="283"/>
      <c r="I123" s="284"/>
      <c r="J123" s="282" t="str">
        <f>TEXT($G$1, "[$-ko-KR]yyyy-mm-dd(ddd) ") &amp; "오후 21:00"</f>
        <v>2021-08-11(수) 오후 21:00</v>
      </c>
      <c r="K123" s="283"/>
      <c r="L123" s="284"/>
      <c r="M123" s="282" t="str">
        <f>TEXT($G$1+1, "[$-ko-KR]yyyy-mm-dd(ddd) ") &amp; "오전 00:00"</f>
        <v>2021-08-12(목)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80"/>
      <c r="R125" s="280"/>
      <c r="S125" s="280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80"/>
      <c r="R126" s="280"/>
      <c r="S126" s="280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85"/>
      <c r="R127" s="285"/>
      <c r="S127" s="285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85"/>
      <c r="R128" s="285"/>
      <c r="S128" s="285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85"/>
      <c r="R129" s="285"/>
      <c r="S129" s="285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85"/>
      <c r="R130" s="285"/>
      <c r="S130" s="285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85"/>
      <c r="R131" s="285"/>
      <c r="S131" s="285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85"/>
      <c r="R132" s="285"/>
      <c r="S132" s="285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94"/>
      <c r="R134" s="295"/>
      <c r="S134" s="296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97"/>
      <c r="R135" s="298"/>
      <c r="S135" s="299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300"/>
      <c r="R136" s="301"/>
      <c r="S136" s="302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85"/>
      <c r="R137" s="285"/>
      <c r="S137" s="285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80"/>
      <c r="R138" s="280"/>
      <c r="S138" s="280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80"/>
      <c r="R139" s="280"/>
      <c r="S139" s="280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85"/>
      <c r="R140" s="285"/>
      <c r="S140" s="285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85"/>
      <c r="R141" s="285"/>
      <c r="S141" s="285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85"/>
      <c r="R142" s="285"/>
      <c r="S142" s="28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19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2021-08-11(수) 오전 00:00</v>
      </c>
      <c r="C150" s="323"/>
      <c r="D150" s="282" t="str">
        <f>TEXT($G$1, "[$-ko-KR]yyyy-mm-dd(ddd) ") &amp; "오후 14:00"</f>
        <v>2021-08-11(수) 오후 14:00</v>
      </c>
      <c r="E150" s="283"/>
      <c r="F150" s="284"/>
      <c r="G150" s="282" t="str">
        <f>TEXT($G$1, "[$-ko-KR]yyyy-mm-dd(ddd) ") &amp; "오후 19:00"</f>
        <v>2021-08-11(수) 오후 19:00</v>
      </c>
      <c r="H150" s="283"/>
      <c r="I150" s="284"/>
      <c r="J150" s="282" t="str">
        <f>TEXT($G$1, "[$-ko-KR]yyyy-mm-dd(ddd) ") &amp; "오후 21:00"</f>
        <v>2021-08-11(수) 오후 21:00</v>
      </c>
      <c r="K150" s="283"/>
      <c r="L150" s="284"/>
      <c r="M150" s="282" t="str">
        <f>TEXT($G$1+1, "[$-ko-KR]yyyy-mm-dd(ddd) ") &amp; "오전 00:00"</f>
        <v>2021-08-12(목)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80"/>
      <c r="R152" s="280"/>
      <c r="S152" s="280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80"/>
      <c r="R153" s="280"/>
      <c r="S153" s="280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85"/>
      <c r="R154" s="285"/>
      <c r="S154" s="285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85"/>
      <c r="R155" s="285"/>
      <c r="S155" s="285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85"/>
      <c r="R156" s="285"/>
      <c r="S156" s="285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85"/>
      <c r="R157" s="285"/>
      <c r="S157" s="285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85"/>
      <c r="R158" s="285"/>
      <c r="S158" s="285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85"/>
      <c r="R159" s="285"/>
      <c r="S159" s="285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94"/>
      <c r="R161" s="295"/>
      <c r="S161" s="296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97"/>
      <c r="R162" s="298"/>
      <c r="S162" s="299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300"/>
      <c r="R163" s="301"/>
      <c r="S163" s="302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85"/>
      <c r="R164" s="285"/>
      <c r="S164" s="285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80"/>
      <c r="R165" s="280"/>
      <c r="S165" s="280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80"/>
      <c r="R166" s="280"/>
      <c r="S166" s="280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85"/>
      <c r="R167" s="285"/>
      <c r="S167" s="285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85"/>
      <c r="R168" s="285"/>
      <c r="S168" s="285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85"/>
      <c r="R169" s="285"/>
      <c r="S169" s="285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307"/>
      <c r="R170" s="308"/>
      <c r="S170" s="309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19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2021-08-11(수) 오전 00:00</v>
      </c>
      <c r="C177" s="323"/>
      <c r="D177" s="282" t="str">
        <f>TEXT($G$1, "[$-ko-KR]yyyy-mm-dd(ddd) ") &amp; "오후 14:00"</f>
        <v>2021-08-11(수) 오후 14:00</v>
      </c>
      <c r="E177" s="283"/>
      <c r="F177" s="284"/>
      <c r="G177" s="282" t="str">
        <f>TEXT($G$1, "[$-ko-KR]yyyy-mm-dd(ddd) ") &amp; "오후 19:00"</f>
        <v>2021-08-11(수) 오후 19:00</v>
      </c>
      <c r="H177" s="283"/>
      <c r="I177" s="284"/>
      <c r="J177" s="282" t="str">
        <f>TEXT($G$1, "[$-ko-KR]yyyy-mm-dd(ddd) ") &amp; "오후 21:00"</f>
        <v>2021-08-11(수) 오후 21:00</v>
      </c>
      <c r="K177" s="283"/>
      <c r="L177" s="284"/>
      <c r="M177" s="282" t="str">
        <f>TEXT($G$1+1, "[$-ko-KR]yyyy-mm-dd(ddd) ") &amp; "오전 00:00"</f>
        <v>2021-08-12(목)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80"/>
      <c r="R179" s="280"/>
      <c r="S179" s="280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80"/>
      <c r="R180" s="280"/>
      <c r="S180" s="280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85"/>
      <c r="R181" s="285"/>
      <c r="S181" s="285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85"/>
      <c r="R182" s="285"/>
      <c r="S182" s="285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85"/>
      <c r="R183" s="285"/>
      <c r="S183" s="285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85"/>
      <c r="R184" s="285"/>
      <c r="S184" s="285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85"/>
      <c r="R185" s="285"/>
      <c r="S185" s="285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85"/>
      <c r="R186" s="285"/>
      <c r="S186" s="285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94"/>
      <c r="R188" s="295"/>
      <c r="S188" s="296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97"/>
      <c r="R189" s="298"/>
      <c r="S189" s="299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300"/>
      <c r="R190" s="301"/>
      <c r="S190" s="302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85"/>
      <c r="R191" s="285"/>
      <c r="S191" s="285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80"/>
      <c r="R192" s="280"/>
      <c r="S192" s="280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80"/>
      <c r="R193" s="280"/>
      <c r="S193" s="280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85"/>
      <c r="R194" s="285"/>
      <c r="S194" s="285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85"/>
      <c r="R195" s="285"/>
      <c r="S195" s="285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85"/>
      <c r="R196" s="285"/>
      <c r="S196" s="285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307"/>
      <c r="R197" s="308"/>
      <c r="S197" s="309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20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9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8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7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6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15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14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13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12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11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10" priority="199">
      <formula>AND($N17 &gt; 0, ISNUMBER($N17))</formula>
    </cfRule>
    <cfRule type="expression" dxfId="2709" priority="200">
      <formula>AND($N17 = 0 * ISNUMBER($N17))</formula>
    </cfRule>
    <cfRule type="expression" dxfId="2708" priority="201">
      <formula>AND($N17 &lt; 0, ISNUMBER($N17))</formula>
    </cfRule>
  </conditionalFormatting>
  <conditionalFormatting sqref="A17:F36">
    <cfRule type="expression" dxfId="2707" priority="208">
      <formula>AND($E17 &gt; 0, ISNUMBER($E17))</formula>
    </cfRule>
    <cfRule type="expression" dxfId="2706" priority="209">
      <formula>AND($E17 = 0 * ISNUMBER($E17))</formula>
    </cfRule>
    <cfRule type="expression" dxfId="2705" priority="210">
      <formula>AND($E17 &lt; 0, ISNUMBER($E17))</formula>
    </cfRule>
  </conditionalFormatting>
  <conditionalFormatting sqref="A17:C36 G17:I36">
    <cfRule type="expression" dxfId="2704" priority="205">
      <formula>AND($H17 &gt; 0, ISNUMBER($H17))</formula>
    </cfRule>
    <cfRule type="expression" dxfId="2703" priority="206">
      <formula>AND($H17 = 0 * ISNUMBER($H17))</formula>
    </cfRule>
    <cfRule type="expression" dxfId="2702" priority="207">
      <formula>AND($H17 &lt; 0, ISNUMBER($H17))</formula>
    </cfRule>
  </conditionalFormatting>
  <conditionalFormatting sqref="A17:C36 J17:L36">
    <cfRule type="expression" dxfId="2701" priority="202">
      <formula>AND($K17 &gt; 0, ISNUMBER($K17))</formula>
    </cfRule>
    <cfRule type="expression" dxfId="2700" priority="203">
      <formula>AND($K17 = 0 * ISNUMBER($K17))</formula>
    </cfRule>
    <cfRule type="expression" dxfId="2699" priority="204">
      <formula>AND($K17 &lt; 0, ISNUMBER($K17))</formula>
    </cfRule>
  </conditionalFormatting>
  <conditionalFormatting sqref="D15:F16 E37:F37">
    <cfRule type="expression" dxfId="2698" priority="196">
      <formula>$E$37 &gt; 0</formula>
    </cfRule>
    <cfRule type="expression" dxfId="2697" priority="197">
      <formula>$E$37 = 0</formula>
    </cfRule>
    <cfRule type="expression" dxfId="2696" priority="198">
      <formula>$E$37 &lt; 0</formula>
    </cfRule>
  </conditionalFormatting>
  <conditionalFormatting sqref="G15:I16 H37:I37">
    <cfRule type="expression" dxfId="2695" priority="193">
      <formula>$H$37 &gt; 0</formula>
    </cfRule>
    <cfRule type="expression" dxfId="2694" priority="194">
      <formula>$H$37 = 0</formula>
    </cfRule>
    <cfRule type="expression" dxfId="2693" priority="195">
      <formula>$H$37 &lt; 0</formula>
    </cfRule>
  </conditionalFormatting>
  <conditionalFormatting sqref="J15:L16 K37:L37">
    <cfRule type="expression" dxfId="2692" priority="190">
      <formula>$K$37 &gt; 0</formula>
    </cfRule>
    <cfRule type="expression" dxfId="2691" priority="191">
      <formula>$K$37 = 0</formula>
    </cfRule>
    <cfRule type="expression" dxfId="2690" priority="192">
      <formula>$K$37 &lt; 0</formula>
    </cfRule>
  </conditionalFormatting>
  <conditionalFormatting sqref="M15:O16 N37:O37">
    <cfRule type="expression" dxfId="2689" priority="187">
      <formula>$N$37 &gt; 0</formula>
    </cfRule>
    <cfRule type="expression" dxfId="2688" priority="188">
      <formula>$N$37 = 0</formula>
    </cfRule>
    <cfRule type="expression" dxfId="2687" priority="189">
      <formula>$N$37 &lt; 0</formula>
    </cfRule>
  </conditionalFormatting>
  <conditionalFormatting sqref="A44:C63 M44:O63">
    <cfRule type="expression" dxfId="2686" priority="175">
      <formula>AND($N44 &gt; 0, ISNUMBER($N44))</formula>
    </cfRule>
    <cfRule type="expression" dxfId="2685" priority="176">
      <formula>AND($N44 = 0 * ISNUMBER($N44))</formula>
    </cfRule>
    <cfRule type="expression" dxfId="2684" priority="177">
      <formula>AND($N44 &lt; 0, ISNUMBER($N44))</formula>
    </cfRule>
  </conditionalFormatting>
  <conditionalFormatting sqref="A44:F63">
    <cfRule type="expression" dxfId="2683" priority="184">
      <formula>AND($E44 &gt; 0, ISNUMBER($E44))</formula>
    </cfRule>
    <cfRule type="expression" dxfId="2682" priority="185">
      <formula>AND($E44 = 0 * ISNUMBER($E44))</formula>
    </cfRule>
    <cfRule type="expression" dxfId="2681" priority="186">
      <formula>AND($E44 &lt; 0, ISNUMBER($E44))</formula>
    </cfRule>
  </conditionalFormatting>
  <conditionalFormatting sqref="A44:C63 G44:I63">
    <cfRule type="expression" dxfId="2680" priority="181">
      <formula>AND($H44 &gt; 0, ISNUMBER($H44))</formula>
    </cfRule>
    <cfRule type="expression" dxfId="2679" priority="182">
      <formula>AND($H44 = 0 * ISNUMBER($H44))</formula>
    </cfRule>
    <cfRule type="expression" dxfId="2678" priority="183">
      <formula>AND($H44 &lt; 0, ISNUMBER($H44))</formula>
    </cfRule>
  </conditionalFormatting>
  <conditionalFormatting sqref="A44:C63 J44:L63">
    <cfRule type="expression" dxfId="2677" priority="178">
      <formula>AND($K44 &gt; 0, ISNUMBER($K44))</formula>
    </cfRule>
    <cfRule type="expression" dxfId="2676" priority="179">
      <formula>AND($K44 = 0 * ISNUMBER($K44))</formula>
    </cfRule>
    <cfRule type="expression" dxfId="2675" priority="180">
      <formula>AND($K44 &lt; 0, ISNUMBER($K44))</formula>
    </cfRule>
  </conditionalFormatting>
  <conditionalFormatting sqref="D42:F43 E64:F64">
    <cfRule type="expression" dxfId="2674" priority="172">
      <formula>$E$64 &gt; 0</formula>
    </cfRule>
    <cfRule type="expression" dxfId="2673" priority="173">
      <formula>$E$64 = 0</formula>
    </cfRule>
    <cfRule type="expression" dxfId="2672" priority="174">
      <formula>$E$64 &lt; 0</formula>
    </cfRule>
  </conditionalFormatting>
  <conditionalFormatting sqref="G42:I43 H64:I64">
    <cfRule type="expression" dxfId="2671" priority="169">
      <formula>$H$64 &gt; 0</formula>
    </cfRule>
    <cfRule type="expression" dxfId="2670" priority="170">
      <formula>$H$64 = 0</formula>
    </cfRule>
    <cfRule type="expression" dxfId="2669" priority="171">
      <formula>$H$64 &lt; 0</formula>
    </cfRule>
  </conditionalFormatting>
  <conditionalFormatting sqref="J42:L43 K64:L64">
    <cfRule type="expression" dxfId="2668" priority="166">
      <formula>$K$64 &gt; 0</formula>
    </cfRule>
    <cfRule type="expression" dxfId="2667" priority="167">
      <formula>$K$64 = 0</formula>
    </cfRule>
    <cfRule type="expression" dxfId="2666" priority="168">
      <formula>$K$64 &lt; 0</formula>
    </cfRule>
  </conditionalFormatting>
  <conditionalFormatting sqref="M42:O43 N64:O64">
    <cfRule type="expression" dxfId="2665" priority="163">
      <formula>$N$64 &gt; 0</formula>
    </cfRule>
    <cfRule type="expression" dxfId="2664" priority="164">
      <formula>$N$64 = 0</formula>
    </cfRule>
    <cfRule type="expression" dxfId="2663" priority="165">
      <formula>$N$64 &lt; 0</formula>
    </cfRule>
  </conditionalFormatting>
  <conditionalFormatting sqref="A71:C90 M71:O90">
    <cfRule type="expression" dxfId="2662" priority="151">
      <formula>AND($N71 &gt; 0, ISNUMBER($N71))</formula>
    </cfRule>
    <cfRule type="expression" dxfId="2661" priority="152">
      <formula>AND($N71 = 0 * ISNUMBER($N71))</formula>
    </cfRule>
    <cfRule type="expression" dxfId="2660" priority="153">
      <formula>AND($N71 &lt; 0, ISNUMBER($N71))</formula>
    </cfRule>
  </conditionalFormatting>
  <conditionalFormatting sqref="A71:F90">
    <cfRule type="expression" dxfId="2659" priority="160">
      <formula>AND($E71 &gt; 0, ISNUMBER($E71))</formula>
    </cfRule>
    <cfRule type="expression" dxfId="2658" priority="161">
      <formula>AND($E71 = 0 * ISNUMBER($E71))</formula>
    </cfRule>
    <cfRule type="expression" dxfId="2657" priority="162">
      <formula>AND($E71 &lt; 0, ISNUMBER($E71))</formula>
    </cfRule>
  </conditionalFormatting>
  <conditionalFormatting sqref="A71:C90 G71:I78 G81:I81 H79:I80 G83:I84 H82:I82 G86:I86 H85:I85 G90:I90 H87:I89">
    <cfRule type="expression" dxfId="2656" priority="157">
      <formula>AND($H71 &gt; 0, ISNUMBER($H71))</formula>
    </cfRule>
    <cfRule type="expression" dxfId="2655" priority="158">
      <formula>AND($H71 = 0 * ISNUMBER($H71))</formula>
    </cfRule>
    <cfRule type="expression" dxfId="2654" priority="159">
      <formula>AND($H71 &lt; 0, ISNUMBER($H71))</formula>
    </cfRule>
  </conditionalFormatting>
  <conditionalFormatting sqref="A71:C90 J71:L90">
    <cfRule type="expression" dxfId="2653" priority="154">
      <formula>AND($K71 &gt; 0, ISNUMBER($K71))</formula>
    </cfRule>
    <cfRule type="expression" dxfId="2652" priority="155">
      <formula>AND($K71 = 0 * ISNUMBER($K71))</formula>
    </cfRule>
    <cfRule type="expression" dxfId="2651" priority="156">
      <formula>AND($K71 &lt; 0, ISNUMBER($K71))</formula>
    </cfRule>
  </conditionalFormatting>
  <conditionalFormatting sqref="D69:F70 E91:F91">
    <cfRule type="expression" dxfId="2650" priority="148">
      <formula>$E$91 &gt; 0</formula>
    </cfRule>
    <cfRule type="expression" dxfId="2649" priority="149">
      <formula>$E$91 = 0</formula>
    </cfRule>
    <cfRule type="expression" dxfId="2648" priority="150">
      <formula>$E$91 &lt; 0</formula>
    </cfRule>
  </conditionalFormatting>
  <conditionalFormatting sqref="G69:I70 H91:I91">
    <cfRule type="expression" dxfId="2647" priority="145">
      <formula>$H$91 &gt; 0</formula>
    </cfRule>
    <cfRule type="expression" dxfId="2646" priority="146">
      <formula>$H$91 = 0</formula>
    </cfRule>
    <cfRule type="expression" dxfId="2645" priority="147">
      <formula>$H$91 &lt; 0</formula>
    </cfRule>
  </conditionalFormatting>
  <conditionalFormatting sqref="J69:L70 K91:L91">
    <cfRule type="expression" dxfId="2644" priority="142">
      <formula>$K$91 &gt; 0</formula>
    </cfRule>
    <cfRule type="expression" dxfId="2643" priority="143">
      <formula>$K$91 = 0</formula>
    </cfRule>
    <cfRule type="expression" dxfId="2642" priority="144">
      <formula>$K$91 &lt; 0</formula>
    </cfRule>
  </conditionalFormatting>
  <conditionalFormatting sqref="M69:O70 N91:O91">
    <cfRule type="expression" dxfId="2641" priority="139">
      <formula>$N$91 &gt; 0</formula>
    </cfRule>
    <cfRule type="expression" dxfId="2640" priority="140">
      <formula>$N$91 = 0</formula>
    </cfRule>
    <cfRule type="expression" dxfId="2639" priority="141">
      <formula>$N$91 &lt; 0</formula>
    </cfRule>
  </conditionalFormatting>
  <conditionalFormatting sqref="A98:C117 M98:O117">
    <cfRule type="expression" dxfId="2638" priority="127">
      <formula>AND($N98 &gt; 0, ISNUMBER($N98))</formula>
    </cfRule>
    <cfRule type="expression" dxfId="2637" priority="128">
      <formula>AND($N98 = 0 * ISNUMBER($N98))</formula>
    </cfRule>
    <cfRule type="expression" dxfId="2636" priority="129">
      <formula>AND($N98 &lt; 0, ISNUMBER($N98))</formula>
    </cfRule>
  </conditionalFormatting>
  <conditionalFormatting sqref="A98:F117">
    <cfRule type="expression" dxfId="2635" priority="136">
      <formula>AND($E98 &gt; 0, ISNUMBER($E98))</formula>
    </cfRule>
    <cfRule type="expression" dxfId="2634" priority="137">
      <formula>AND($E98 = 0 * ISNUMBER($E98))</formula>
    </cfRule>
    <cfRule type="expression" dxfId="2633" priority="138">
      <formula>AND($E98 &lt; 0, ISNUMBER($E98))</formula>
    </cfRule>
  </conditionalFormatting>
  <conditionalFormatting sqref="A98:C117 G99:I102 H98:I98 G106:I111 G114:I115 H112:I113 G117:I117 H116:I116 H103:I105">
    <cfRule type="expression" dxfId="2632" priority="133">
      <formula>AND($H98 &gt; 0, ISNUMBER($H98))</formula>
    </cfRule>
    <cfRule type="expression" dxfId="2631" priority="134">
      <formula>AND($H98 = 0 * ISNUMBER($H98))</formula>
    </cfRule>
    <cfRule type="expression" dxfId="2630" priority="135">
      <formula>AND($H98 &lt; 0, ISNUMBER($H98))</formula>
    </cfRule>
  </conditionalFormatting>
  <conditionalFormatting sqref="A98:C117 J98:L117">
    <cfRule type="expression" dxfId="2629" priority="130">
      <formula>AND($K98 &gt; 0, ISNUMBER($K98))</formula>
    </cfRule>
    <cfRule type="expression" dxfId="2628" priority="131">
      <formula>AND($K98 = 0 * ISNUMBER($K98))</formula>
    </cfRule>
    <cfRule type="expression" dxfId="2627" priority="132">
      <formula>AND($K98 &lt; 0, ISNUMBER($K98))</formula>
    </cfRule>
  </conditionalFormatting>
  <conditionalFormatting sqref="D96:F97 E118:F118">
    <cfRule type="expression" dxfId="2626" priority="124">
      <formula>$E$118 &gt; 0</formula>
    </cfRule>
    <cfRule type="expression" dxfId="2625" priority="125">
      <formula>$E$118 = 0</formula>
    </cfRule>
    <cfRule type="expression" dxfId="2624" priority="126">
      <formula>$E$118 &lt; 0</formula>
    </cfRule>
  </conditionalFormatting>
  <conditionalFormatting sqref="G96:I97 H118:I118">
    <cfRule type="expression" dxfId="2623" priority="121">
      <formula>$H$118 &gt; 0</formula>
    </cfRule>
    <cfRule type="expression" dxfId="2622" priority="122">
      <formula>$H$118 = 0</formula>
    </cfRule>
    <cfRule type="expression" dxfId="2621" priority="123">
      <formula>$H$118 &lt; 0</formula>
    </cfRule>
  </conditionalFormatting>
  <conditionalFormatting sqref="J96:L97 K118:L118">
    <cfRule type="expression" dxfId="2620" priority="118">
      <formula>$K$118 &gt; 0</formula>
    </cfRule>
    <cfRule type="expression" dxfId="2619" priority="119">
      <formula>$K$118 = 0</formula>
    </cfRule>
    <cfRule type="expression" dxfId="2618" priority="120">
      <formula>$K$118 &lt; 0</formula>
    </cfRule>
  </conditionalFormatting>
  <conditionalFormatting sqref="M96:O97 N118:O118">
    <cfRule type="expression" dxfId="2617" priority="115">
      <formula>$N$118 &gt; 0</formula>
    </cfRule>
    <cfRule type="expression" dxfId="2616" priority="116">
      <formula>$N$118 = 0</formula>
    </cfRule>
    <cfRule type="expression" dxfId="2615" priority="117">
      <formula>$N$118 &lt; 0</formula>
    </cfRule>
  </conditionalFormatting>
  <conditionalFormatting sqref="A125:C144 M125:O144">
    <cfRule type="expression" dxfId="2614" priority="103">
      <formula>AND($N125 &gt; 0, ISNUMBER($N125))</formula>
    </cfRule>
    <cfRule type="expression" dxfId="2613" priority="104">
      <formula>AND($N125 = 0 * ISNUMBER($N125))</formula>
    </cfRule>
    <cfRule type="expression" dxfId="2612" priority="105">
      <formula>AND($N125 &lt; 0, ISNUMBER($N125))</formula>
    </cfRule>
  </conditionalFormatting>
  <conditionalFormatting sqref="A125:F144">
    <cfRule type="expression" dxfId="2611" priority="112">
      <formula>AND($E125 &gt; 0, ISNUMBER($E125))</formula>
    </cfRule>
    <cfRule type="expression" dxfId="2610" priority="113">
      <formula>AND($E125 = 0 * ISNUMBER($E125))</formula>
    </cfRule>
    <cfRule type="expression" dxfId="2609" priority="114">
      <formula>AND($E125 &lt; 0, ISNUMBER($E125))</formula>
    </cfRule>
  </conditionalFormatting>
  <conditionalFormatting sqref="A125:C144 G125:I144">
    <cfRule type="expression" dxfId="2608" priority="109">
      <formula>AND($H125 &gt; 0, ISNUMBER($H125))</formula>
    </cfRule>
    <cfRule type="expression" dxfId="2607" priority="110">
      <formula>AND($H125 = 0 * ISNUMBER($H125))</formula>
    </cfRule>
    <cfRule type="expression" dxfId="2606" priority="111">
      <formula>AND($H125 &lt; 0, ISNUMBER($H125))</formula>
    </cfRule>
  </conditionalFormatting>
  <conditionalFormatting sqref="A125:C144 J125:L144">
    <cfRule type="expression" dxfId="2605" priority="106">
      <formula>AND($K125 &gt; 0, ISNUMBER($K125))</formula>
    </cfRule>
    <cfRule type="expression" dxfId="2604" priority="107">
      <formula>AND($K125 = 0 * ISNUMBER($K125))</formula>
    </cfRule>
    <cfRule type="expression" dxfId="2603" priority="108">
      <formula>AND($K125 &lt; 0, ISNUMBER($K125))</formula>
    </cfRule>
  </conditionalFormatting>
  <conditionalFormatting sqref="D123:F124 E145:F145">
    <cfRule type="expression" dxfId="2602" priority="100">
      <formula>$E$145 &gt; 0</formula>
    </cfRule>
    <cfRule type="expression" dxfId="2601" priority="101">
      <formula>$E$145 = 0</formula>
    </cfRule>
    <cfRule type="expression" dxfId="2600" priority="102">
      <formula>$E$145 &lt; 0</formula>
    </cfRule>
  </conditionalFormatting>
  <conditionalFormatting sqref="G123:I124 H145:I145">
    <cfRule type="expression" dxfId="2599" priority="97">
      <formula>$H$145 &gt; 0</formula>
    </cfRule>
    <cfRule type="expression" dxfId="2598" priority="98">
      <formula>$H$145 = 0</formula>
    </cfRule>
    <cfRule type="expression" dxfId="2597" priority="99">
      <formula>$H$145 &lt; 0</formula>
    </cfRule>
  </conditionalFormatting>
  <conditionalFormatting sqref="J123:L124 K145:L145">
    <cfRule type="expression" dxfId="2596" priority="94">
      <formula>$K$145 &gt; 0</formula>
    </cfRule>
    <cfRule type="expression" dxfId="2595" priority="95">
      <formula>$K$145 = 0</formula>
    </cfRule>
    <cfRule type="expression" dxfId="2594" priority="96">
      <formula>$K$145 &lt; 0</formula>
    </cfRule>
  </conditionalFormatting>
  <conditionalFormatting sqref="M123:O124 N145:O145">
    <cfRule type="expression" dxfId="2593" priority="91">
      <formula>$N$145 &gt; 0</formula>
    </cfRule>
    <cfRule type="expression" dxfId="2592" priority="92">
      <formula>$N$145 = 0</formula>
    </cfRule>
    <cfRule type="expression" dxfId="2591" priority="93">
      <formula>$N$145 &lt; 0</formula>
    </cfRule>
  </conditionalFormatting>
  <conditionalFormatting sqref="A152:C171 M152:O171">
    <cfRule type="expression" dxfId="2590" priority="79">
      <formula>AND($N152 &gt; 0, ISNUMBER($N152))</formula>
    </cfRule>
    <cfRule type="expression" dxfId="2589" priority="80">
      <formula>AND($N152 = 0 * ISNUMBER($N152))</formula>
    </cfRule>
    <cfRule type="expression" dxfId="2588" priority="81">
      <formula>AND($N152 &lt; 0, ISNUMBER($N152))</formula>
    </cfRule>
  </conditionalFormatting>
  <conditionalFormatting sqref="A152:F171">
    <cfRule type="expression" dxfId="2587" priority="88">
      <formula>AND($E152 &gt; 0, ISNUMBER($E152))</formula>
    </cfRule>
    <cfRule type="expression" dxfId="2586" priority="89">
      <formula>AND($E152 = 0 * ISNUMBER($E152))</formula>
    </cfRule>
    <cfRule type="expression" dxfId="2585" priority="90">
      <formula>AND($E152 &lt; 0, ISNUMBER($E152))</formula>
    </cfRule>
  </conditionalFormatting>
  <conditionalFormatting sqref="A152:C171 G152:I171">
    <cfRule type="expression" dxfId="2584" priority="85">
      <formula>AND($H152 &gt; 0, ISNUMBER($H152))</formula>
    </cfRule>
    <cfRule type="expression" dxfId="2583" priority="86">
      <formula>AND($H152 = 0 * ISNUMBER($H152))</formula>
    </cfRule>
    <cfRule type="expression" dxfId="2582" priority="87">
      <formula>AND($H152 &lt; 0, ISNUMBER($H152))</formula>
    </cfRule>
  </conditionalFormatting>
  <conditionalFormatting sqref="A152:C171 J152:L171">
    <cfRule type="expression" dxfId="2581" priority="82">
      <formula>AND($K152 &gt; 0, ISNUMBER($K152))</formula>
    </cfRule>
    <cfRule type="expression" dxfId="2580" priority="83">
      <formula>AND($K152 = 0 * ISNUMBER($K152))</formula>
    </cfRule>
    <cfRule type="expression" dxfId="2579" priority="84">
      <formula>AND($K152 &lt; 0, ISNUMBER($K152))</formula>
    </cfRule>
  </conditionalFormatting>
  <conditionalFormatting sqref="D150:F151 E172:F172">
    <cfRule type="expression" dxfId="2578" priority="76">
      <formula>$E$172 &gt; 0</formula>
    </cfRule>
    <cfRule type="expression" dxfId="2577" priority="77">
      <formula>$E$172 = 0</formula>
    </cfRule>
    <cfRule type="expression" dxfId="2576" priority="78">
      <formula>$E$172 &lt; 0</formula>
    </cfRule>
  </conditionalFormatting>
  <conditionalFormatting sqref="G150:I151 H172:I172">
    <cfRule type="expression" dxfId="2575" priority="73">
      <formula>$H$172 &gt; 0</formula>
    </cfRule>
    <cfRule type="expression" dxfId="2574" priority="74">
      <formula>$H$172 = 0</formula>
    </cfRule>
    <cfRule type="expression" dxfId="2573" priority="75">
      <formula>$H$172 &lt; 0</formula>
    </cfRule>
  </conditionalFormatting>
  <conditionalFormatting sqref="J150:L151 K172:L172">
    <cfRule type="expression" dxfId="2572" priority="70">
      <formula>$K$172 &gt; 0</formula>
    </cfRule>
    <cfRule type="expression" dxfId="2571" priority="71">
      <formula>$K$172 = 0</formula>
    </cfRule>
    <cfRule type="expression" dxfId="2570" priority="72">
      <formula>$K$172 &lt; 0</formula>
    </cfRule>
  </conditionalFormatting>
  <conditionalFormatting sqref="M150:O151 N172:O172">
    <cfRule type="expression" dxfId="2569" priority="67">
      <formula>$N$172 &gt; 0</formula>
    </cfRule>
    <cfRule type="expression" dxfId="2568" priority="68">
      <formula>$N$172 = 0</formula>
    </cfRule>
    <cfRule type="expression" dxfId="2567" priority="69">
      <formula>$N$172 &lt; 0</formula>
    </cfRule>
  </conditionalFormatting>
  <conditionalFormatting sqref="A179:C198 M179:O198">
    <cfRule type="expression" dxfId="2566" priority="55">
      <formula>AND($N179 &gt; 0, ISNUMBER($N179))</formula>
    </cfRule>
    <cfRule type="expression" dxfId="2565" priority="56">
      <formula>AND($N179 = 0 * ISNUMBER($N179))</formula>
    </cfRule>
    <cfRule type="expression" dxfId="2564" priority="57">
      <formula>AND($N179 &lt; 0, ISNUMBER($N179))</formula>
    </cfRule>
  </conditionalFormatting>
  <conditionalFormatting sqref="A179:F198">
    <cfRule type="expression" dxfId="2563" priority="64">
      <formula>AND($E179 &gt; 0, ISNUMBER($E179))</formula>
    </cfRule>
    <cfRule type="expression" dxfId="2562" priority="65">
      <formula>AND($E179 = 0 * ISNUMBER($E179))</formula>
    </cfRule>
    <cfRule type="expression" dxfId="2561" priority="66">
      <formula>AND($E179 &lt; 0, ISNUMBER($E179))</formula>
    </cfRule>
  </conditionalFormatting>
  <conditionalFormatting sqref="A179:C198 G179:I198">
    <cfRule type="expression" dxfId="2560" priority="61">
      <formula>AND($H179 &gt; 0, ISNUMBER($H179))</formula>
    </cfRule>
    <cfRule type="expression" dxfId="2559" priority="62">
      <formula>AND($H179 = 0 * ISNUMBER($H179))</formula>
    </cfRule>
    <cfRule type="expression" dxfId="2558" priority="63">
      <formula>AND($H179 &lt; 0, ISNUMBER($H179))</formula>
    </cfRule>
  </conditionalFormatting>
  <conditionalFormatting sqref="A179:C198 J179:L198">
    <cfRule type="expression" dxfId="2557" priority="58">
      <formula>AND($K179 &gt; 0, ISNUMBER($K179))</formula>
    </cfRule>
    <cfRule type="expression" dxfId="2556" priority="59">
      <formula>AND($K179 = 0 * ISNUMBER($K179))</formula>
    </cfRule>
    <cfRule type="expression" dxfId="2555" priority="60">
      <formula>AND($K179 &lt; 0, ISNUMBER($K179))</formula>
    </cfRule>
  </conditionalFormatting>
  <conditionalFormatting sqref="D177:F178 E199:F199">
    <cfRule type="expression" dxfId="2554" priority="52">
      <formula>$E$199 &gt; 0</formula>
    </cfRule>
    <cfRule type="expression" dxfId="2553" priority="53">
      <formula>$E$199 = 0</formula>
    </cfRule>
    <cfRule type="expression" dxfId="2552" priority="54">
      <formula>$E$199 &lt; 0</formula>
    </cfRule>
  </conditionalFormatting>
  <conditionalFormatting sqref="G177:I178 H199:I199">
    <cfRule type="expression" dxfId="2551" priority="49">
      <formula>$H$199 &gt; 0</formula>
    </cfRule>
    <cfRule type="expression" dxfId="2550" priority="50">
      <formula>$H$199 = 0</formula>
    </cfRule>
    <cfRule type="expression" dxfId="2549" priority="51">
      <formula>$H$199 &lt; 0</formula>
    </cfRule>
  </conditionalFormatting>
  <conditionalFormatting sqref="J177:L178 K199:L199">
    <cfRule type="expression" dxfId="2548" priority="46">
      <formula>$K$199 &gt; 0</formula>
    </cfRule>
    <cfRule type="expression" dxfId="2547" priority="47">
      <formula>$K$199 = 0</formula>
    </cfRule>
    <cfRule type="expression" dxfId="2546" priority="48">
      <formula>$K$199 &lt; 0</formula>
    </cfRule>
  </conditionalFormatting>
  <conditionalFormatting sqref="M177:O178 N199:O199">
    <cfRule type="expression" dxfId="2545" priority="43">
      <formula>$N$199 &gt; 0</formula>
    </cfRule>
    <cfRule type="expression" dxfId="2544" priority="44">
      <formula>$N$199 = 0</formula>
    </cfRule>
    <cfRule type="expression" dxfId="2543" priority="45">
      <formula>$N$199 &lt; 0</formula>
    </cfRule>
  </conditionalFormatting>
  <conditionalFormatting sqref="G79">
    <cfRule type="expression" dxfId="2542" priority="40">
      <formula>AND($H79 &gt; 0, ISNUMBER($H79))</formula>
    </cfRule>
    <cfRule type="expression" dxfId="2541" priority="41">
      <formula>AND($H79 = 0 * ISNUMBER($H79))</formula>
    </cfRule>
    <cfRule type="expression" dxfId="2540" priority="42">
      <formula>AND($H79 &lt; 0, ISNUMBER($H79))</formula>
    </cfRule>
  </conditionalFormatting>
  <conditionalFormatting sqref="G80">
    <cfRule type="expression" dxfId="2539" priority="37">
      <formula>AND($H80 &gt; 0, ISNUMBER($H80))</formula>
    </cfRule>
    <cfRule type="expression" dxfId="2538" priority="38">
      <formula>AND($H80 = 0 * ISNUMBER($H80))</formula>
    </cfRule>
    <cfRule type="expression" dxfId="2537" priority="39">
      <formula>AND($H80 &lt; 0, ISNUMBER($H80))</formula>
    </cfRule>
  </conditionalFormatting>
  <conditionalFormatting sqref="G82">
    <cfRule type="expression" dxfId="2536" priority="34">
      <formula>AND($H82 &gt; 0, ISNUMBER($H82))</formula>
    </cfRule>
    <cfRule type="expression" dxfId="2535" priority="35">
      <formula>AND($H82 = 0 * ISNUMBER($H82))</formula>
    </cfRule>
    <cfRule type="expression" dxfId="2534" priority="36">
      <formula>AND($H82 &lt; 0, ISNUMBER($H82))</formula>
    </cfRule>
  </conditionalFormatting>
  <conditionalFormatting sqref="G85">
    <cfRule type="expression" dxfId="2533" priority="31">
      <formula>AND($H85 &gt; 0, ISNUMBER($H85))</formula>
    </cfRule>
    <cfRule type="expression" dxfId="2532" priority="32">
      <formula>AND($H85 = 0 * ISNUMBER($H85))</formula>
    </cfRule>
    <cfRule type="expression" dxfId="2531" priority="33">
      <formula>AND($H85 &lt; 0, ISNUMBER($H85))</formula>
    </cfRule>
  </conditionalFormatting>
  <conditionalFormatting sqref="G87">
    <cfRule type="expression" dxfId="2530" priority="28">
      <formula>AND($H87 &gt; 0, ISNUMBER($H87))</formula>
    </cfRule>
    <cfRule type="expression" dxfId="2529" priority="29">
      <formula>AND($H87 = 0 * ISNUMBER($H87))</formula>
    </cfRule>
    <cfRule type="expression" dxfId="2528" priority="30">
      <formula>AND($H87 &lt; 0, ISNUMBER($H87))</formula>
    </cfRule>
  </conditionalFormatting>
  <conditionalFormatting sqref="G88">
    <cfRule type="expression" dxfId="2527" priority="25">
      <formula>AND($H88 &gt; 0, ISNUMBER($H88))</formula>
    </cfRule>
    <cfRule type="expression" dxfId="2526" priority="26">
      <formula>AND($H88 = 0 * ISNUMBER($H88))</formula>
    </cfRule>
    <cfRule type="expression" dxfId="2525" priority="27">
      <formula>AND($H88 &lt; 0, ISNUMBER($H88))</formula>
    </cfRule>
  </conditionalFormatting>
  <conditionalFormatting sqref="G89">
    <cfRule type="expression" dxfId="2524" priority="22">
      <formula>AND($H89 &gt; 0, ISNUMBER($H89))</formula>
    </cfRule>
    <cfRule type="expression" dxfId="2523" priority="23">
      <formula>AND($H89 = 0 * ISNUMBER($H89))</formula>
    </cfRule>
    <cfRule type="expression" dxfId="2522" priority="24">
      <formula>AND($H89 &lt; 0, ISNUMBER($H89))</formula>
    </cfRule>
  </conditionalFormatting>
  <conditionalFormatting sqref="G98">
    <cfRule type="expression" dxfId="2521" priority="19">
      <formula>AND($H98 &gt; 0, ISNUMBER($H98))</formula>
    </cfRule>
    <cfRule type="expression" dxfId="2520" priority="20">
      <formula>AND($H98 = 0 * ISNUMBER($H98))</formula>
    </cfRule>
    <cfRule type="expression" dxfId="2519" priority="21">
      <formula>AND($H98 &lt; 0, ISNUMBER($H98))</formula>
    </cfRule>
  </conditionalFormatting>
  <conditionalFormatting sqref="G103:G104">
    <cfRule type="expression" dxfId="2518" priority="16">
      <formula>AND($H103 &gt; 0, ISNUMBER($H103))</formula>
    </cfRule>
    <cfRule type="expression" dxfId="2517" priority="17">
      <formula>AND($H103 = 0 * ISNUMBER($H103))</formula>
    </cfRule>
    <cfRule type="expression" dxfId="2516" priority="18">
      <formula>AND($H103 &lt; 0, ISNUMBER($H103))</formula>
    </cfRule>
  </conditionalFormatting>
  <conditionalFormatting sqref="G105">
    <cfRule type="expression" dxfId="2515" priority="10">
      <formula>AND($H105 &gt; 0, ISNUMBER($H105))</formula>
    </cfRule>
    <cfRule type="expression" dxfId="2514" priority="11">
      <formula>AND($H105 = 0 * ISNUMBER($H105))</formula>
    </cfRule>
    <cfRule type="expression" dxfId="2513" priority="12">
      <formula>AND($H105 &lt; 0, ISNUMBER($H105))</formula>
    </cfRule>
  </conditionalFormatting>
  <conditionalFormatting sqref="G112">
    <cfRule type="expression" dxfId="2512" priority="7">
      <formula>AND($H112 &gt; 0, ISNUMBER($H112))</formula>
    </cfRule>
    <cfRule type="expression" dxfId="2511" priority="8">
      <formula>AND($H112 = 0 * ISNUMBER($H112))</formula>
    </cfRule>
    <cfRule type="expression" dxfId="2510" priority="9">
      <formula>AND($H112 &lt; 0, ISNUMBER($H112))</formula>
    </cfRule>
  </conditionalFormatting>
  <conditionalFormatting sqref="G113">
    <cfRule type="expression" dxfId="2509" priority="4">
      <formula>AND($H113 &gt; 0, ISNUMBER($H113))</formula>
    </cfRule>
    <cfRule type="expression" dxfId="2508" priority="5">
      <formula>AND($H113 = 0 * ISNUMBER($H113))</formula>
    </cfRule>
    <cfRule type="expression" dxfId="2507" priority="6">
      <formula>AND($H113 &lt; 0, ISNUMBER($H113))</formula>
    </cfRule>
  </conditionalFormatting>
  <conditionalFormatting sqref="G116">
    <cfRule type="expression" dxfId="2506" priority="1">
      <formula>AND($H116 &gt; 0, ISNUMBER($H116))</formula>
    </cfRule>
    <cfRule type="expression" dxfId="2505" priority="2">
      <formula>AND($H116 = 0 * ISNUMBER($H116))</formula>
    </cfRule>
    <cfRule type="expression" dxfId="2504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44420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0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2021-08-12(목) 오전 00:00</v>
      </c>
      <c r="C15" s="326"/>
      <c r="D15" s="282" t="str">
        <f>TEXT($G$1, "[$-ko-KR]yyyy-mm-dd(ddd) ") &amp; "오후 14:00"</f>
        <v>2021-08-12(목) 오후 14:00</v>
      </c>
      <c r="E15" s="283"/>
      <c r="F15" s="284"/>
      <c r="G15" s="282" t="str">
        <f>TEXT($G$1, "[$-ko-KR]yyyy-mm-dd(ddd) ") &amp; "오후 19:00"</f>
        <v>2021-08-12(목) 오후 19:00</v>
      </c>
      <c r="H15" s="283"/>
      <c r="I15" s="284"/>
      <c r="J15" s="282" t="str">
        <f>TEXT($G$1, "[$-ko-KR]yyyy-mm-dd(ddd) ") &amp; "오후 21:00"</f>
        <v>2021-08-12(목) 오후 21:00</v>
      </c>
      <c r="K15" s="283"/>
      <c r="L15" s="284"/>
      <c r="M15" s="282" t="str">
        <f>TEXT($G$1+1, "[$-ko-KR]yyyy-mm-dd(ddd) ") &amp; "오전 00:00"</f>
        <v>2021-08-13(금)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80"/>
      <c r="R17" s="280"/>
      <c r="S17" s="280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80"/>
      <c r="R18" s="280"/>
      <c r="S18" s="280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85"/>
      <c r="R19" s="285"/>
      <c r="S19" s="285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85"/>
      <c r="R20" s="285"/>
      <c r="S20" s="285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85"/>
      <c r="R21" s="285"/>
      <c r="S21" s="285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85"/>
      <c r="R22" s="285"/>
      <c r="S22" s="285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85"/>
      <c r="R23" s="285"/>
      <c r="S23" s="285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94"/>
      <c r="R26" s="295"/>
      <c r="S26" s="296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97"/>
      <c r="R27" s="298"/>
      <c r="S27" s="299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85"/>
      <c r="R29" s="285"/>
      <c r="S29" s="285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80"/>
      <c r="R30" s="280"/>
      <c r="S30" s="280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80"/>
      <c r="R31" s="280"/>
      <c r="S31" s="280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85"/>
      <c r="R32" s="285"/>
      <c r="S32" s="285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85"/>
      <c r="R33" s="285"/>
      <c r="S33" s="285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0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2021-08-12(목) 오전 00:00</v>
      </c>
      <c r="C42" s="323"/>
      <c r="D42" s="282" t="str">
        <f>TEXT($G$1, "[$-ko-KR]yyyy-mm-dd(ddd) ") &amp; "오후 14:00"</f>
        <v>2021-08-12(목) 오후 14:00</v>
      </c>
      <c r="E42" s="283"/>
      <c r="F42" s="284"/>
      <c r="G42" s="282" t="str">
        <f>TEXT($G$1, "[$-ko-KR]yyyy-mm-dd(ddd) ") &amp; "오후 19:00"</f>
        <v>2021-08-12(목) 오후 19:00</v>
      </c>
      <c r="H42" s="283"/>
      <c r="I42" s="284"/>
      <c r="J42" s="282" t="str">
        <f>TEXT($G$1, "[$-ko-KR]yyyy-mm-dd(ddd) ") &amp; "오후 21:00"</f>
        <v>2021-08-12(목) 오후 21:00</v>
      </c>
      <c r="K42" s="283"/>
      <c r="L42" s="284"/>
      <c r="M42" s="282" t="str">
        <f>TEXT($G$1+1, "[$-ko-KR]yyyy-mm-dd(ddd) ") &amp; "오전 00:00"</f>
        <v>2021-08-13(금)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80"/>
      <c r="R44" s="280"/>
      <c r="S44" s="280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80"/>
      <c r="R45" s="280"/>
      <c r="S45" s="280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85"/>
      <c r="R46" s="285"/>
      <c r="S46" s="285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85"/>
      <c r="R47" s="285"/>
      <c r="S47" s="285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85"/>
      <c r="R48" s="285"/>
      <c r="S48" s="285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85"/>
      <c r="R49" s="285"/>
      <c r="S49" s="285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85"/>
      <c r="R50" s="285"/>
      <c r="S50" s="285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85"/>
      <c r="R51" s="285"/>
      <c r="S51" s="285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94"/>
      <c r="R53" s="295"/>
      <c r="S53" s="296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97"/>
      <c r="R54" s="298"/>
      <c r="S54" s="299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300"/>
      <c r="R55" s="301"/>
      <c r="S55" s="302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85"/>
      <c r="R56" s="285"/>
      <c r="S56" s="285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80"/>
      <c r="R57" s="280"/>
      <c r="S57" s="280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80"/>
      <c r="R58" s="280"/>
      <c r="S58" s="280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85"/>
      <c r="R59" s="285"/>
      <c r="S59" s="285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85"/>
      <c r="R60" s="285"/>
      <c r="S60" s="285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0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2021-08-12(목) 오전 00:00</v>
      </c>
      <c r="C69" s="323"/>
      <c r="D69" s="282" t="str">
        <f>TEXT($G$1, "[$-ko-KR]yyyy-mm-dd(ddd) ") &amp; "오후 14:00"</f>
        <v>2021-08-12(목) 오후 14:00</v>
      </c>
      <c r="E69" s="283"/>
      <c r="F69" s="284"/>
      <c r="G69" s="282" t="str">
        <f>TEXT($G$1, "[$-ko-KR]yyyy-mm-dd(ddd) ") &amp; "오후 19:00"</f>
        <v>2021-08-12(목) 오후 19:00</v>
      </c>
      <c r="H69" s="283"/>
      <c r="I69" s="284"/>
      <c r="J69" s="282" t="str">
        <f>TEXT($G$1, "[$-ko-KR]yyyy-mm-dd(ddd) ") &amp; "오후 21:00"</f>
        <v>2021-08-12(목) 오후 21:00</v>
      </c>
      <c r="K69" s="283"/>
      <c r="L69" s="284"/>
      <c r="M69" s="282" t="str">
        <f>TEXT($G$1+1, "[$-ko-KR]yyyy-mm-dd(ddd) ") &amp; "오전 00:00"</f>
        <v>2021-08-13(금)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80"/>
      <c r="R71" s="280"/>
      <c r="S71" s="280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80"/>
      <c r="R72" s="280"/>
      <c r="S72" s="280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85"/>
      <c r="R73" s="285"/>
      <c r="S73" s="285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85"/>
      <c r="R74" s="285"/>
      <c r="S74" s="285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85"/>
      <c r="R75" s="285"/>
      <c r="S75" s="285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85"/>
      <c r="R76" s="285"/>
      <c r="S76" s="285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85"/>
      <c r="R77" s="285"/>
      <c r="S77" s="285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85"/>
      <c r="R78" s="285"/>
      <c r="S78" s="285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94"/>
      <c r="R80" s="295"/>
      <c r="S80" s="296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97"/>
      <c r="R81" s="298"/>
      <c r="S81" s="299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300"/>
      <c r="R82" s="301"/>
      <c r="S82" s="302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85"/>
      <c r="R83" s="285"/>
      <c r="S83" s="285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80"/>
      <c r="R84" s="280"/>
      <c r="S84" s="280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80"/>
      <c r="R85" s="280"/>
      <c r="S85" s="280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85"/>
      <c r="R86" s="285"/>
      <c r="S86" s="285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85"/>
      <c r="R87" s="285"/>
      <c r="S87" s="285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85"/>
      <c r="R88" s="285"/>
      <c r="S88" s="285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307"/>
      <c r="R89" s="308"/>
      <c r="S89" s="309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0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2021-08-12(목) 오전 00:00</v>
      </c>
      <c r="C96" s="323"/>
      <c r="D96" s="282" t="str">
        <f>TEXT($G$1, "[$-ko-KR]yyyy-mm-dd(ddd) ") &amp; "오후 14:00"</f>
        <v>2021-08-12(목) 오후 14:00</v>
      </c>
      <c r="E96" s="283"/>
      <c r="F96" s="284"/>
      <c r="G96" s="282" t="str">
        <f>TEXT($G$1, "[$-ko-KR]yyyy-mm-dd(ddd) ") &amp; "오후 19:00"</f>
        <v>2021-08-12(목) 오후 19:00</v>
      </c>
      <c r="H96" s="283"/>
      <c r="I96" s="284"/>
      <c r="J96" s="282" t="str">
        <f>TEXT($G$1, "[$-ko-KR]yyyy-mm-dd(ddd) ") &amp; "오후 21:00"</f>
        <v>2021-08-12(목) 오후 21:00</v>
      </c>
      <c r="K96" s="283"/>
      <c r="L96" s="284"/>
      <c r="M96" s="282" t="str">
        <f>TEXT($G$1+1, "[$-ko-KR]yyyy-mm-dd(ddd) ") &amp; "오전 00:00"</f>
        <v>2021-08-13(금)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80"/>
      <c r="R98" s="280"/>
      <c r="S98" s="280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80"/>
      <c r="R99" s="280"/>
      <c r="S99" s="280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85"/>
      <c r="R100" s="285"/>
      <c r="S100" s="285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85"/>
      <c r="R101" s="285"/>
      <c r="S101" s="285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85"/>
      <c r="R102" s="285"/>
      <c r="S102" s="285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85"/>
      <c r="R103" s="285"/>
      <c r="S103" s="285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85"/>
      <c r="R104" s="285"/>
      <c r="S104" s="285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85"/>
      <c r="R105" s="285"/>
      <c r="S105" s="285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94"/>
      <c r="R107" s="295"/>
      <c r="S107" s="296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97"/>
      <c r="R108" s="298"/>
      <c r="S108" s="299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300"/>
      <c r="R109" s="301"/>
      <c r="S109" s="302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85"/>
      <c r="R110" s="285"/>
      <c r="S110" s="285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80"/>
      <c r="R111" s="280"/>
      <c r="S111" s="280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80"/>
      <c r="R112" s="280"/>
      <c r="S112" s="280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85"/>
      <c r="R113" s="285"/>
      <c r="S113" s="285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85"/>
      <c r="R114" s="285"/>
      <c r="S114" s="285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85"/>
      <c r="R115" s="285"/>
      <c r="S115" s="285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307"/>
      <c r="R116" s="308"/>
      <c r="S116" s="309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0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2021-08-12(목) 오전 00:00</v>
      </c>
      <c r="C123" s="323"/>
      <c r="D123" s="282" t="str">
        <f>TEXT($G$1, "[$-ko-KR]yyyy-mm-dd(ddd) ") &amp; "오후 14:00"</f>
        <v>2021-08-12(목) 오후 14:00</v>
      </c>
      <c r="E123" s="283"/>
      <c r="F123" s="284"/>
      <c r="G123" s="282" t="str">
        <f>TEXT($G$1, "[$-ko-KR]yyyy-mm-dd(ddd) ") &amp; "오후 19:00"</f>
        <v>2021-08-12(목) 오후 19:00</v>
      </c>
      <c r="H123" s="283"/>
      <c r="I123" s="284"/>
      <c r="J123" s="282" t="str">
        <f>TEXT($G$1, "[$-ko-KR]yyyy-mm-dd(ddd) ") &amp; "오후 21:00"</f>
        <v>2021-08-12(목) 오후 21:00</v>
      </c>
      <c r="K123" s="283"/>
      <c r="L123" s="284"/>
      <c r="M123" s="282" t="str">
        <f>TEXT($G$1+1, "[$-ko-KR]yyyy-mm-dd(ddd) ") &amp; "오전 00:00"</f>
        <v>2021-08-13(금)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80"/>
      <c r="R125" s="280"/>
      <c r="S125" s="280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80"/>
      <c r="R126" s="280"/>
      <c r="S126" s="280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85"/>
      <c r="R127" s="285"/>
      <c r="S127" s="285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85"/>
      <c r="R128" s="285"/>
      <c r="S128" s="285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85"/>
      <c r="R129" s="285"/>
      <c r="S129" s="285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85"/>
      <c r="R130" s="285"/>
      <c r="S130" s="285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85"/>
      <c r="R131" s="285"/>
      <c r="S131" s="285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85"/>
      <c r="R132" s="285"/>
      <c r="S132" s="285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94"/>
      <c r="R134" s="295"/>
      <c r="S134" s="296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97"/>
      <c r="R135" s="298"/>
      <c r="S135" s="299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300"/>
      <c r="R136" s="301"/>
      <c r="S136" s="302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85"/>
      <c r="R137" s="285"/>
      <c r="S137" s="285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80"/>
      <c r="R138" s="280"/>
      <c r="S138" s="280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80"/>
      <c r="R139" s="280"/>
      <c r="S139" s="280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85"/>
      <c r="R140" s="285"/>
      <c r="S140" s="285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85"/>
      <c r="R141" s="285"/>
      <c r="S141" s="285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0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2021-08-12(목) 오전 00:00</v>
      </c>
      <c r="C150" s="323"/>
      <c r="D150" s="282" t="str">
        <f>TEXT($G$1, "[$-ko-KR]yyyy-mm-dd(ddd) ") &amp; "오후 14:00"</f>
        <v>2021-08-12(목) 오후 14:00</v>
      </c>
      <c r="E150" s="283"/>
      <c r="F150" s="284"/>
      <c r="G150" s="282" t="str">
        <f>TEXT($G$1, "[$-ko-KR]yyyy-mm-dd(ddd) ") &amp; "오후 19:00"</f>
        <v>2021-08-12(목) 오후 19:00</v>
      </c>
      <c r="H150" s="283"/>
      <c r="I150" s="284"/>
      <c r="J150" s="282" t="str">
        <f>TEXT($G$1, "[$-ko-KR]yyyy-mm-dd(ddd) ") &amp; "오후 21:00"</f>
        <v>2021-08-12(목) 오후 21:00</v>
      </c>
      <c r="K150" s="283"/>
      <c r="L150" s="284"/>
      <c r="M150" s="282" t="str">
        <f>TEXT($G$1+1, "[$-ko-KR]yyyy-mm-dd(ddd) ") &amp; "오전 00:00"</f>
        <v>2021-08-13(금)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80"/>
      <c r="R152" s="280"/>
      <c r="S152" s="280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80"/>
      <c r="R153" s="280"/>
      <c r="S153" s="280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85"/>
      <c r="R154" s="285"/>
      <c r="S154" s="285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85"/>
      <c r="R155" s="285"/>
      <c r="S155" s="285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85"/>
      <c r="R156" s="285"/>
      <c r="S156" s="285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85"/>
      <c r="R157" s="285"/>
      <c r="S157" s="285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85"/>
      <c r="R158" s="285"/>
      <c r="S158" s="285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85"/>
      <c r="R159" s="285"/>
      <c r="S159" s="285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94"/>
      <c r="R161" s="295"/>
      <c r="S161" s="296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97"/>
      <c r="R162" s="298"/>
      <c r="S162" s="299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300"/>
      <c r="R163" s="301"/>
      <c r="S163" s="302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85"/>
      <c r="R164" s="285"/>
      <c r="S164" s="285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80"/>
      <c r="R165" s="280"/>
      <c r="S165" s="280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80"/>
      <c r="R166" s="280"/>
      <c r="S166" s="280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85"/>
      <c r="R167" s="285"/>
      <c r="S167" s="285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85"/>
      <c r="R168" s="285"/>
      <c r="S168" s="285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85"/>
      <c r="R169" s="285"/>
      <c r="S169" s="285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307"/>
      <c r="R170" s="308"/>
      <c r="S170" s="309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0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2021-08-12(목) 오전 00:00</v>
      </c>
      <c r="C177" s="323"/>
      <c r="D177" s="282" t="str">
        <f>TEXT($G$1, "[$-ko-KR]yyyy-mm-dd(ddd) ") &amp; "오후 14:00"</f>
        <v>2021-08-12(목) 오후 14:00</v>
      </c>
      <c r="E177" s="283"/>
      <c r="F177" s="284"/>
      <c r="G177" s="282" t="str">
        <f>TEXT($G$1, "[$-ko-KR]yyyy-mm-dd(ddd) ") &amp; "오후 19:00"</f>
        <v>2021-08-12(목) 오후 19:00</v>
      </c>
      <c r="H177" s="283"/>
      <c r="I177" s="284"/>
      <c r="J177" s="282" t="str">
        <f>TEXT($G$1, "[$-ko-KR]yyyy-mm-dd(ddd) ") &amp; "오후 21:00"</f>
        <v>2021-08-12(목) 오후 21:00</v>
      </c>
      <c r="K177" s="283"/>
      <c r="L177" s="284"/>
      <c r="M177" s="282" t="str">
        <f>TEXT($G$1+1, "[$-ko-KR]yyyy-mm-dd(ddd) ") &amp; "오전 00:00"</f>
        <v>2021-08-13(금)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80"/>
      <c r="R179" s="280"/>
      <c r="S179" s="280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80"/>
      <c r="R180" s="280"/>
      <c r="S180" s="280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85"/>
      <c r="R181" s="285"/>
      <c r="S181" s="285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85"/>
      <c r="R182" s="285"/>
      <c r="S182" s="285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85"/>
      <c r="R183" s="285"/>
      <c r="S183" s="285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85"/>
      <c r="R184" s="285"/>
      <c r="S184" s="285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85"/>
      <c r="R185" s="285"/>
      <c r="S185" s="285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85"/>
      <c r="R186" s="285"/>
      <c r="S186" s="285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94"/>
      <c r="R188" s="295"/>
      <c r="S188" s="296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97"/>
      <c r="R189" s="298"/>
      <c r="S189" s="299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300"/>
      <c r="R190" s="301"/>
      <c r="S190" s="302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85"/>
      <c r="R191" s="285"/>
      <c r="S191" s="285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80"/>
      <c r="R192" s="280"/>
      <c r="S192" s="280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80"/>
      <c r="R193" s="280"/>
      <c r="S193" s="280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85"/>
      <c r="R194" s="285"/>
      <c r="S194" s="285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85"/>
      <c r="R195" s="285"/>
      <c r="S195" s="285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85"/>
      <c r="R196" s="285"/>
      <c r="S196" s="285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307"/>
      <c r="R197" s="308"/>
      <c r="S197" s="309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44421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0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2021-08-13(금) 오전 00:00</v>
      </c>
      <c r="C15" s="326"/>
      <c r="D15" s="282" t="str">
        <f>TEXT($G$1, "[$-ko-KR]yyyy-mm-dd(ddd) ") &amp; "오후 14:00"</f>
        <v>2021-08-13(금) 오후 14:00</v>
      </c>
      <c r="E15" s="283"/>
      <c r="F15" s="284"/>
      <c r="G15" s="282" t="str">
        <f>TEXT($G$1, "[$-ko-KR]yyyy-mm-dd(ddd) ") &amp; "오후 19:00"</f>
        <v>2021-08-13(금) 오후 19:00</v>
      </c>
      <c r="H15" s="283"/>
      <c r="I15" s="284"/>
      <c r="J15" s="282" t="str">
        <f>TEXT($G$1, "[$-ko-KR]yyyy-mm-dd(ddd) ") &amp; "오후 21:00"</f>
        <v>2021-08-13(금) 오후 21:00</v>
      </c>
      <c r="K15" s="283"/>
      <c r="L15" s="284"/>
      <c r="M15" s="282" t="str">
        <f>TEXT($G$1+1, "[$-ko-KR]yyyy-mm-dd(ddd) ") &amp; "오전 00:00"</f>
        <v>2021-08-14(토)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0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2021-08-13(금) 오전 00:00</v>
      </c>
      <c r="C42" s="323"/>
      <c r="D42" s="282" t="str">
        <f>TEXT($G$1, "[$-ko-KR]yyyy-mm-dd(ddd) ") &amp; "오후 14:00"</f>
        <v>2021-08-13(금) 오후 14:00</v>
      </c>
      <c r="E42" s="283"/>
      <c r="F42" s="284"/>
      <c r="G42" s="282" t="str">
        <f>TEXT($G$1, "[$-ko-KR]yyyy-mm-dd(ddd) ") &amp; "오후 19:00"</f>
        <v>2021-08-13(금) 오후 19:00</v>
      </c>
      <c r="H42" s="283"/>
      <c r="I42" s="284"/>
      <c r="J42" s="282" t="str">
        <f>TEXT($G$1, "[$-ko-KR]yyyy-mm-dd(ddd) ") &amp; "오후 21:00"</f>
        <v>2021-08-13(금) 오후 21:00</v>
      </c>
      <c r="K42" s="283"/>
      <c r="L42" s="284"/>
      <c r="M42" s="282" t="str">
        <f>TEXT($G$1+1, "[$-ko-KR]yyyy-mm-dd(ddd) ") &amp; "오전 00:00"</f>
        <v>2021-08-14(토)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80"/>
      <c r="R44" s="280"/>
      <c r="S44" s="280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80"/>
      <c r="R45" s="280"/>
      <c r="S45" s="280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85"/>
      <c r="R46" s="285"/>
      <c r="S46" s="285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85"/>
      <c r="R47" s="285"/>
      <c r="S47" s="285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85"/>
      <c r="R48" s="285"/>
      <c r="S48" s="285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85"/>
      <c r="R49" s="285"/>
      <c r="S49" s="285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85"/>
      <c r="R50" s="285"/>
      <c r="S50" s="285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85"/>
      <c r="R51" s="285"/>
      <c r="S51" s="285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94"/>
      <c r="R53" s="295"/>
      <c r="S53" s="296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97"/>
      <c r="R54" s="298"/>
      <c r="S54" s="299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300"/>
      <c r="R55" s="301"/>
      <c r="S55" s="302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85"/>
      <c r="R56" s="285"/>
      <c r="S56" s="285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80"/>
      <c r="R57" s="280"/>
      <c r="S57" s="280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80"/>
      <c r="R58" s="280"/>
      <c r="S58" s="280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85"/>
      <c r="R59" s="285"/>
      <c r="S59" s="285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85"/>
      <c r="R60" s="285"/>
      <c r="S60" s="285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0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2021-08-13(금) 오전 00:00</v>
      </c>
      <c r="C69" s="323"/>
      <c r="D69" s="282" t="str">
        <f>TEXT($G$1, "[$-ko-KR]yyyy-mm-dd(ddd) ") &amp; "오후 14:00"</f>
        <v>2021-08-13(금) 오후 14:00</v>
      </c>
      <c r="E69" s="283"/>
      <c r="F69" s="284"/>
      <c r="G69" s="282" t="str">
        <f>TEXT($G$1, "[$-ko-KR]yyyy-mm-dd(ddd) ") &amp; "오후 19:00"</f>
        <v>2021-08-13(금) 오후 19:00</v>
      </c>
      <c r="H69" s="283"/>
      <c r="I69" s="284"/>
      <c r="J69" s="282" t="str">
        <f>TEXT($G$1, "[$-ko-KR]yyyy-mm-dd(ddd) ") &amp; "오후 21:00"</f>
        <v>2021-08-13(금) 오후 21:00</v>
      </c>
      <c r="K69" s="283"/>
      <c r="L69" s="284"/>
      <c r="M69" s="282" t="str">
        <f>TEXT($G$1+1, "[$-ko-KR]yyyy-mm-dd(ddd) ") &amp; "오전 00:00"</f>
        <v>2021-08-14(토)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80"/>
      <c r="R71" s="280"/>
      <c r="S71" s="280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80"/>
      <c r="R72" s="280"/>
      <c r="S72" s="280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85"/>
      <c r="R73" s="285"/>
      <c r="S73" s="285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85"/>
      <c r="R74" s="285"/>
      <c r="S74" s="285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85"/>
      <c r="R75" s="285"/>
      <c r="S75" s="285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85"/>
      <c r="R76" s="285"/>
      <c r="S76" s="285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85"/>
      <c r="R77" s="285"/>
      <c r="S77" s="285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85"/>
      <c r="R78" s="285"/>
      <c r="S78" s="285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94"/>
      <c r="R80" s="295"/>
      <c r="S80" s="296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97"/>
      <c r="R81" s="298"/>
      <c r="S81" s="299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300"/>
      <c r="R82" s="301"/>
      <c r="S82" s="302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85"/>
      <c r="R83" s="285"/>
      <c r="S83" s="285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80"/>
      <c r="R84" s="280"/>
      <c r="S84" s="280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80"/>
      <c r="R85" s="280"/>
      <c r="S85" s="280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85"/>
      <c r="R86" s="285"/>
      <c r="S86" s="285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85"/>
      <c r="R87" s="285"/>
      <c r="S87" s="285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85"/>
      <c r="R88" s="285"/>
      <c r="S88" s="285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307"/>
      <c r="R89" s="308"/>
      <c r="S89" s="309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0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2021-08-13(금) 오전 00:00</v>
      </c>
      <c r="C96" s="323"/>
      <c r="D96" s="282" t="str">
        <f>TEXT($G$1, "[$-ko-KR]yyyy-mm-dd(ddd) ") &amp; "오후 14:00"</f>
        <v>2021-08-13(금) 오후 14:00</v>
      </c>
      <c r="E96" s="283"/>
      <c r="F96" s="284"/>
      <c r="G96" s="282" t="str">
        <f>TEXT($G$1, "[$-ko-KR]yyyy-mm-dd(ddd) ") &amp; "오후 19:00"</f>
        <v>2021-08-13(금) 오후 19:00</v>
      </c>
      <c r="H96" s="283"/>
      <c r="I96" s="284"/>
      <c r="J96" s="282" t="str">
        <f>TEXT($G$1, "[$-ko-KR]yyyy-mm-dd(ddd) ") &amp; "오후 21:00"</f>
        <v>2021-08-13(금) 오후 21:00</v>
      </c>
      <c r="K96" s="283"/>
      <c r="L96" s="284"/>
      <c r="M96" s="282" t="str">
        <f>TEXT($G$1+1, "[$-ko-KR]yyyy-mm-dd(ddd) ") &amp; "오전 00:00"</f>
        <v>2021-08-14(토)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80"/>
      <c r="R98" s="280"/>
      <c r="S98" s="280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80"/>
      <c r="R99" s="280"/>
      <c r="S99" s="280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85"/>
      <c r="R100" s="285"/>
      <c r="S100" s="285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85"/>
      <c r="R101" s="285"/>
      <c r="S101" s="285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85"/>
      <c r="R102" s="285"/>
      <c r="S102" s="285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85"/>
      <c r="R103" s="285"/>
      <c r="S103" s="285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85"/>
      <c r="R104" s="285"/>
      <c r="S104" s="285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85"/>
      <c r="R105" s="285"/>
      <c r="S105" s="285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94"/>
      <c r="R107" s="295"/>
      <c r="S107" s="296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97"/>
      <c r="R108" s="298"/>
      <c r="S108" s="299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300"/>
      <c r="R109" s="301"/>
      <c r="S109" s="302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85"/>
      <c r="R110" s="285"/>
      <c r="S110" s="285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80"/>
      <c r="R111" s="280"/>
      <c r="S111" s="280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80"/>
      <c r="R112" s="280"/>
      <c r="S112" s="280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85"/>
      <c r="R113" s="285"/>
      <c r="S113" s="285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85"/>
      <c r="R114" s="285"/>
      <c r="S114" s="285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85"/>
      <c r="R115" s="285"/>
      <c r="S115" s="285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307"/>
      <c r="R116" s="308"/>
      <c r="S116" s="309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0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2021-08-13(금) 오전 00:00</v>
      </c>
      <c r="C123" s="323"/>
      <c r="D123" s="282" t="str">
        <f>TEXT($G$1, "[$-ko-KR]yyyy-mm-dd(ddd) ") &amp; "오후 14:00"</f>
        <v>2021-08-13(금) 오후 14:00</v>
      </c>
      <c r="E123" s="283"/>
      <c r="F123" s="284"/>
      <c r="G123" s="282" t="str">
        <f>TEXT($G$1, "[$-ko-KR]yyyy-mm-dd(ddd) ") &amp; "오후 19:00"</f>
        <v>2021-08-13(금) 오후 19:00</v>
      </c>
      <c r="H123" s="283"/>
      <c r="I123" s="284"/>
      <c r="J123" s="282" t="str">
        <f>TEXT($G$1, "[$-ko-KR]yyyy-mm-dd(ddd) ") &amp; "오후 21:00"</f>
        <v>2021-08-13(금) 오후 21:00</v>
      </c>
      <c r="K123" s="283"/>
      <c r="L123" s="284"/>
      <c r="M123" s="282" t="str">
        <f>TEXT($G$1+1, "[$-ko-KR]yyyy-mm-dd(ddd) ") &amp; "오전 00:00"</f>
        <v>2021-08-14(토)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80"/>
      <c r="R125" s="280"/>
      <c r="S125" s="280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80"/>
      <c r="R126" s="280"/>
      <c r="S126" s="280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85"/>
      <c r="R127" s="285"/>
      <c r="S127" s="285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85"/>
      <c r="R128" s="285"/>
      <c r="S128" s="285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85"/>
      <c r="R129" s="285"/>
      <c r="S129" s="285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85"/>
      <c r="R130" s="285"/>
      <c r="S130" s="285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85"/>
      <c r="R131" s="285"/>
      <c r="S131" s="285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85"/>
      <c r="R132" s="285"/>
      <c r="S132" s="285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94"/>
      <c r="R134" s="295"/>
      <c r="S134" s="296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97"/>
      <c r="R135" s="298"/>
      <c r="S135" s="299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300"/>
      <c r="R136" s="301"/>
      <c r="S136" s="302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85"/>
      <c r="R137" s="285"/>
      <c r="S137" s="285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80"/>
      <c r="R138" s="280"/>
      <c r="S138" s="280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80"/>
      <c r="R139" s="280"/>
      <c r="S139" s="280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85"/>
      <c r="R140" s="285"/>
      <c r="S140" s="285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85"/>
      <c r="R141" s="285"/>
      <c r="S141" s="285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0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2021-08-13(금) 오전 00:00</v>
      </c>
      <c r="C150" s="323"/>
      <c r="D150" s="282" t="str">
        <f>TEXT($G$1, "[$-ko-KR]yyyy-mm-dd(ddd) ") &amp; "오후 14:00"</f>
        <v>2021-08-13(금) 오후 14:00</v>
      </c>
      <c r="E150" s="283"/>
      <c r="F150" s="284"/>
      <c r="G150" s="282" t="str">
        <f>TEXT($G$1, "[$-ko-KR]yyyy-mm-dd(ddd) ") &amp; "오후 19:00"</f>
        <v>2021-08-13(금) 오후 19:00</v>
      </c>
      <c r="H150" s="283"/>
      <c r="I150" s="284"/>
      <c r="J150" s="282" t="str">
        <f>TEXT($G$1, "[$-ko-KR]yyyy-mm-dd(ddd) ") &amp; "오후 21:00"</f>
        <v>2021-08-13(금) 오후 21:00</v>
      </c>
      <c r="K150" s="283"/>
      <c r="L150" s="284"/>
      <c r="M150" s="282" t="str">
        <f>TEXT($G$1+1, "[$-ko-KR]yyyy-mm-dd(ddd) ") &amp; "오전 00:00"</f>
        <v>2021-08-14(토)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80"/>
      <c r="R152" s="280"/>
      <c r="S152" s="280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80"/>
      <c r="R153" s="280"/>
      <c r="S153" s="280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85"/>
      <c r="R154" s="285"/>
      <c r="S154" s="285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85"/>
      <c r="R155" s="285"/>
      <c r="S155" s="285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85"/>
      <c r="R156" s="285"/>
      <c r="S156" s="285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85"/>
      <c r="R157" s="285"/>
      <c r="S157" s="285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85"/>
      <c r="R158" s="285"/>
      <c r="S158" s="285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85"/>
      <c r="R159" s="285"/>
      <c r="S159" s="285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94"/>
      <c r="R161" s="295"/>
      <c r="S161" s="296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97"/>
      <c r="R162" s="298"/>
      <c r="S162" s="299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300"/>
      <c r="R163" s="301"/>
      <c r="S163" s="302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85"/>
      <c r="R164" s="285"/>
      <c r="S164" s="285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80"/>
      <c r="R165" s="280"/>
      <c r="S165" s="280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80"/>
      <c r="R166" s="280"/>
      <c r="S166" s="280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85"/>
      <c r="R167" s="285"/>
      <c r="S167" s="285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85"/>
      <c r="R168" s="285"/>
      <c r="S168" s="285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85"/>
      <c r="R169" s="285"/>
      <c r="S169" s="285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307"/>
      <c r="R170" s="308"/>
      <c r="S170" s="309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0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2021-08-13(금) 오전 00:00</v>
      </c>
      <c r="C177" s="323"/>
      <c r="D177" s="282" t="str">
        <f>TEXT($G$1, "[$-ko-KR]yyyy-mm-dd(ddd) ") &amp; "오후 14:00"</f>
        <v>2021-08-13(금) 오후 14:00</v>
      </c>
      <c r="E177" s="283"/>
      <c r="F177" s="284"/>
      <c r="G177" s="282" t="str">
        <f>TEXT($G$1, "[$-ko-KR]yyyy-mm-dd(ddd) ") &amp; "오후 19:00"</f>
        <v>2021-08-13(금) 오후 19:00</v>
      </c>
      <c r="H177" s="283"/>
      <c r="I177" s="284"/>
      <c r="J177" s="282" t="str">
        <f>TEXT($G$1, "[$-ko-KR]yyyy-mm-dd(ddd) ") &amp; "오후 21:00"</f>
        <v>2021-08-13(금) 오후 21:00</v>
      </c>
      <c r="K177" s="283"/>
      <c r="L177" s="284"/>
      <c r="M177" s="282" t="str">
        <f>TEXT($G$1+1, "[$-ko-KR]yyyy-mm-dd(ddd) ") &amp; "오전 00:00"</f>
        <v>2021-08-14(토)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80"/>
      <c r="R179" s="280"/>
      <c r="S179" s="280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80"/>
      <c r="R180" s="280"/>
      <c r="S180" s="280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85"/>
      <c r="R181" s="285"/>
      <c r="S181" s="285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85"/>
      <c r="R182" s="285"/>
      <c r="S182" s="285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85"/>
      <c r="R183" s="285"/>
      <c r="S183" s="285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85"/>
      <c r="R184" s="285"/>
      <c r="S184" s="285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85"/>
      <c r="R185" s="285"/>
      <c r="S185" s="285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85"/>
      <c r="R186" s="285"/>
      <c r="S186" s="285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94"/>
      <c r="R188" s="295"/>
      <c r="S188" s="296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97"/>
      <c r="R189" s="298"/>
      <c r="S189" s="299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300"/>
      <c r="R190" s="301"/>
      <c r="S190" s="302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85"/>
      <c r="R191" s="285"/>
      <c r="S191" s="285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80"/>
      <c r="R192" s="280"/>
      <c r="S192" s="280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80"/>
      <c r="R193" s="280"/>
      <c r="S193" s="280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85"/>
      <c r="R194" s="285"/>
      <c r="S194" s="285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85"/>
      <c r="R195" s="285"/>
      <c r="S195" s="285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85"/>
      <c r="R196" s="285"/>
      <c r="S196" s="285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307"/>
      <c r="R197" s="308"/>
      <c r="S197" s="309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44422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1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2021-08-14(토) 오전 00:00</v>
      </c>
      <c r="C15" s="326"/>
      <c r="D15" s="282" t="str">
        <f>TEXT($G$1, "[$-ko-KR]yyyy-mm-dd(ddd) ") &amp; "오후 14:00"</f>
        <v>2021-08-14(토) 오후 14:00</v>
      </c>
      <c r="E15" s="283"/>
      <c r="F15" s="284"/>
      <c r="G15" s="282" t="str">
        <f>TEXT($G$1, "[$-ko-KR]yyyy-mm-dd(ddd) ") &amp; "오후 19:00"</f>
        <v>2021-08-14(토) 오후 19:00</v>
      </c>
      <c r="H15" s="283"/>
      <c r="I15" s="284"/>
      <c r="J15" s="282" t="str">
        <f>TEXT($G$1, "[$-ko-KR]yyyy-mm-dd(ddd) ") &amp; "오후 21:00"</f>
        <v>2021-08-14(토) 오후 21:00</v>
      </c>
      <c r="K15" s="283"/>
      <c r="L15" s="284"/>
      <c r="M15" s="282" t="str">
        <f>TEXT($G$1+1, "[$-ko-KR]yyyy-mm-dd(ddd) ") &amp; "오전 00:00"</f>
        <v>2021-08-15(일)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1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2021-08-14(토) 오전 00:00</v>
      </c>
      <c r="C42" s="323"/>
      <c r="D42" s="282" t="str">
        <f>TEXT($G$1, "[$-ko-KR]yyyy-mm-dd(ddd) ") &amp; "오후 14:00"</f>
        <v>2021-08-14(토) 오후 14:00</v>
      </c>
      <c r="E42" s="283"/>
      <c r="F42" s="284"/>
      <c r="G42" s="282" t="str">
        <f>TEXT($G$1, "[$-ko-KR]yyyy-mm-dd(ddd) ") &amp; "오후 19:00"</f>
        <v>2021-08-14(토) 오후 19:00</v>
      </c>
      <c r="H42" s="283"/>
      <c r="I42" s="284"/>
      <c r="J42" s="282" t="str">
        <f>TEXT($G$1, "[$-ko-KR]yyyy-mm-dd(ddd) ") &amp; "오후 21:00"</f>
        <v>2021-08-14(토) 오후 21:00</v>
      </c>
      <c r="K42" s="283"/>
      <c r="L42" s="284"/>
      <c r="M42" s="282" t="str">
        <f>TEXT($G$1+1, "[$-ko-KR]yyyy-mm-dd(ddd) ") &amp; "오전 00:00"</f>
        <v>2021-08-15(일)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80"/>
      <c r="R44" s="280"/>
      <c r="S44" s="280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80"/>
      <c r="R45" s="280"/>
      <c r="S45" s="280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85"/>
      <c r="R46" s="285"/>
      <c r="S46" s="285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85"/>
      <c r="R47" s="285"/>
      <c r="S47" s="285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85"/>
      <c r="R48" s="285"/>
      <c r="S48" s="285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85"/>
      <c r="R49" s="285"/>
      <c r="S49" s="285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85"/>
      <c r="R50" s="285"/>
      <c r="S50" s="285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85"/>
      <c r="R51" s="285"/>
      <c r="S51" s="285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94"/>
      <c r="R53" s="295"/>
      <c r="S53" s="296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97"/>
      <c r="R54" s="298"/>
      <c r="S54" s="299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300"/>
      <c r="R55" s="301"/>
      <c r="S55" s="302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85"/>
      <c r="R56" s="285"/>
      <c r="S56" s="285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80"/>
      <c r="R57" s="280"/>
      <c r="S57" s="280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80"/>
      <c r="R58" s="280"/>
      <c r="S58" s="280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85"/>
      <c r="R59" s="285"/>
      <c r="S59" s="285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1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2021-08-14(토) 오전 00:00</v>
      </c>
      <c r="C69" s="323"/>
      <c r="D69" s="282" t="str">
        <f>TEXT($G$1, "[$-ko-KR]yyyy-mm-dd(ddd) ") &amp; "오후 14:00"</f>
        <v>2021-08-14(토) 오후 14:00</v>
      </c>
      <c r="E69" s="283"/>
      <c r="F69" s="284"/>
      <c r="G69" s="282" t="str">
        <f>TEXT($G$1, "[$-ko-KR]yyyy-mm-dd(ddd) ") &amp; "오후 19:00"</f>
        <v>2021-08-14(토) 오후 19:00</v>
      </c>
      <c r="H69" s="283"/>
      <c r="I69" s="284"/>
      <c r="J69" s="282" t="str">
        <f>TEXT($G$1, "[$-ko-KR]yyyy-mm-dd(ddd) ") &amp; "오후 21:00"</f>
        <v>2021-08-14(토) 오후 21:00</v>
      </c>
      <c r="K69" s="283"/>
      <c r="L69" s="284"/>
      <c r="M69" s="282" t="str">
        <f>TEXT($G$1+1, "[$-ko-KR]yyyy-mm-dd(ddd) ") &amp; "오전 00:00"</f>
        <v>2021-08-15(일)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80"/>
      <c r="R71" s="280"/>
      <c r="S71" s="280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80"/>
      <c r="R72" s="280"/>
      <c r="S72" s="280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85"/>
      <c r="R73" s="285"/>
      <c r="S73" s="285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85"/>
      <c r="R74" s="285"/>
      <c r="S74" s="285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85"/>
      <c r="R75" s="285"/>
      <c r="S75" s="285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85"/>
      <c r="R76" s="285"/>
      <c r="S76" s="285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85"/>
      <c r="R77" s="285"/>
      <c r="S77" s="285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85"/>
      <c r="R78" s="285"/>
      <c r="S78" s="285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94"/>
      <c r="R80" s="295"/>
      <c r="S80" s="296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97"/>
      <c r="R81" s="298"/>
      <c r="S81" s="299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300"/>
      <c r="R82" s="301"/>
      <c r="S82" s="302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85"/>
      <c r="R83" s="285"/>
      <c r="S83" s="285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80"/>
      <c r="R84" s="280"/>
      <c r="S84" s="280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80"/>
      <c r="R85" s="280"/>
      <c r="S85" s="280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85"/>
      <c r="R86" s="285"/>
      <c r="S86" s="285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85"/>
      <c r="R87" s="285"/>
      <c r="S87" s="285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85"/>
      <c r="R88" s="285"/>
      <c r="S88" s="285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307"/>
      <c r="R89" s="308"/>
      <c r="S89" s="309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1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2021-08-14(토) 오전 00:00</v>
      </c>
      <c r="C96" s="323"/>
      <c r="D96" s="282" t="str">
        <f>TEXT($G$1, "[$-ko-KR]yyyy-mm-dd(ddd) ") &amp; "오후 14:00"</f>
        <v>2021-08-14(토) 오후 14:00</v>
      </c>
      <c r="E96" s="283"/>
      <c r="F96" s="284"/>
      <c r="G96" s="282" t="str">
        <f>TEXT($G$1, "[$-ko-KR]yyyy-mm-dd(ddd) ") &amp; "오후 19:00"</f>
        <v>2021-08-14(토) 오후 19:00</v>
      </c>
      <c r="H96" s="283"/>
      <c r="I96" s="284"/>
      <c r="J96" s="282" t="str">
        <f>TEXT($G$1, "[$-ko-KR]yyyy-mm-dd(ddd) ") &amp; "오후 21:00"</f>
        <v>2021-08-14(토) 오후 21:00</v>
      </c>
      <c r="K96" s="283"/>
      <c r="L96" s="284"/>
      <c r="M96" s="282" t="str">
        <f>TEXT($G$1+1, "[$-ko-KR]yyyy-mm-dd(ddd) ") &amp; "오전 00:00"</f>
        <v>2021-08-15(일)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80"/>
      <c r="R98" s="280"/>
      <c r="S98" s="280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0"/>
      <c r="R99" s="280"/>
      <c r="S99" s="280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85"/>
      <c r="R100" s="285"/>
      <c r="S100" s="285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85"/>
      <c r="R101" s="285"/>
      <c r="S101" s="285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85"/>
      <c r="R102" s="285"/>
      <c r="S102" s="285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85"/>
      <c r="R103" s="285"/>
      <c r="S103" s="285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85"/>
      <c r="R104" s="285"/>
      <c r="S104" s="285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85"/>
      <c r="R105" s="285"/>
      <c r="S105" s="285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94"/>
      <c r="R107" s="295"/>
      <c r="S107" s="296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97"/>
      <c r="R108" s="298"/>
      <c r="S108" s="299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300"/>
      <c r="R109" s="301"/>
      <c r="S109" s="302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85"/>
      <c r="R110" s="285"/>
      <c r="S110" s="285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80"/>
      <c r="R111" s="280"/>
      <c r="S111" s="280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80"/>
      <c r="R112" s="280"/>
      <c r="S112" s="280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85"/>
      <c r="R113" s="285"/>
      <c r="S113" s="285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85"/>
      <c r="R114" s="285"/>
      <c r="S114" s="285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85"/>
      <c r="R115" s="285"/>
      <c r="S115" s="285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307"/>
      <c r="R116" s="308"/>
      <c r="S116" s="309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1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2021-08-14(토) 오전 00:00</v>
      </c>
      <c r="C123" s="323"/>
      <c r="D123" s="282" t="str">
        <f>TEXT($G$1, "[$-ko-KR]yyyy-mm-dd(ddd) ") &amp; "오후 14:00"</f>
        <v>2021-08-14(토) 오후 14:00</v>
      </c>
      <c r="E123" s="283"/>
      <c r="F123" s="284"/>
      <c r="G123" s="282" t="str">
        <f>TEXT($G$1, "[$-ko-KR]yyyy-mm-dd(ddd) ") &amp; "오후 19:00"</f>
        <v>2021-08-14(토) 오후 19:00</v>
      </c>
      <c r="H123" s="283"/>
      <c r="I123" s="284"/>
      <c r="J123" s="282" t="str">
        <f>TEXT($G$1, "[$-ko-KR]yyyy-mm-dd(ddd) ") &amp; "오후 21:00"</f>
        <v>2021-08-14(토) 오후 21:00</v>
      </c>
      <c r="K123" s="283"/>
      <c r="L123" s="284"/>
      <c r="M123" s="282" t="str">
        <f>TEXT($G$1+1, "[$-ko-KR]yyyy-mm-dd(ddd) ") &amp; "오전 00:00"</f>
        <v>2021-08-15(일)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80"/>
      <c r="R125" s="280"/>
      <c r="S125" s="280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80"/>
      <c r="R126" s="280"/>
      <c r="S126" s="280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85"/>
      <c r="R127" s="285"/>
      <c r="S127" s="285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85"/>
      <c r="R128" s="285"/>
      <c r="S128" s="285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85"/>
      <c r="R129" s="285"/>
      <c r="S129" s="285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85"/>
      <c r="R130" s="285"/>
      <c r="S130" s="285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85"/>
      <c r="R131" s="285"/>
      <c r="S131" s="285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85"/>
      <c r="R132" s="285"/>
      <c r="S132" s="285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94"/>
      <c r="R134" s="295"/>
      <c r="S134" s="296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97"/>
      <c r="R135" s="298"/>
      <c r="S135" s="299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300"/>
      <c r="R136" s="301"/>
      <c r="S136" s="302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85"/>
      <c r="R137" s="285"/>
      <c r="S137" s="285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80"/>
      <c r="R138" s="280"/>
      <c r="S138" s="280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80"/>
      <c r="R139" s="280"/>
      <c r="S139" s="280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85"/>
      <c r="R140" s="285"/>
      <c r="S140" s="285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1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2021-08-14(토) 오전 00:00</v>
      </c>
      <c r="C150" s="323"/>
      <c r="D150" s="282" t="str">
        <f>TEXT($G$1, "[$-ko-KR]yyyy-mm-dd(ddd) ") &amp; "오후 14:00"</f>
        <v>2021-08-14(토) 오후 14:00</v>
      </c>
      <c r="E150" s="283"/>
      <c r="F150" s="284"/>
      <c r="G150" s="282" t="str">
        <f>TEXT($G$1, "[$-ko-KR]yyyy-mm-dd(ddd) ") &amp; "오후 19:00"</f>
        <v>2021-08-14(토) 오후 19:00</v>
      </c>
      <c r="H150" s="283"/>
      <c r="I150" s="284"/>
      <c r="J150" s="282" t="str">
        <f>TEXT($G$1, "[$-ko-KR]yyyy-mm-dd(ddd) ") &amp; "오후 21:00"</f>
        <v>2021-08-14(토) 오후 21:00</v>
      </c>
      <c r="K150" s="283"/>
      <c r="L150" s="284"/>
      <c r="M150" s="282" t="str">
        <f>TEXT($G$1+1, "[$-ko-KR]yyyy-mm-dd(ddd) ") &amp; "오전 00:00"</f>
        <v>2021-08-15(일)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80"/>
      <c r="R152" s="280"/>
      <c r="S152" s="280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80"/>
      <c r="R153" s="280"/>
      <c r="S153" s="280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85"/>
      <c r="R154" s="285"/>
      <c r="S154" s="285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85"/>
      <c r="R155" s="285"/>
      <c r="S155" s="285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85"/>
      <c r="R156" s="285"/>
      <c r="S156" s="285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85"/>
      <c r="R157" s="285"/>
      <c r="S157" s="285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85"/>
      <c r="R158" s="285"/>
      <c r="S158" s="285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85"/>
      <c r="R159" s="285"/>
      <c r="S159" s="285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94"/>
      <c r="R161" s="295"/>
      <c r="S161" s="296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97"/>
      <c r="R162" s="298"/>
      <c r="S162" s="299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300"/>
      <c r="R163" s="301"/>
      <c r="S163" s="302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85"/>
      <c r="R164" s="285"/>
      <c r="S164" s="285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80"/>
      <c r="R165" s="280"/>
      <c r="S165" s="280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80"/>
      <c r="R166" s="280"/>
      <c r="S166" s="280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85"/>
      <c r="R167" s="285"/>
      <c r="S167" s="285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85"/>
      <c r="R168" s="285"/>
      <c r="S168" s="285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85"/>
      <c r="R169" s="285"/>
      <c r="S169" s="285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307"/>
      <c r="R170" s="308"/>
      <c r="S170" s="309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1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2021-08-14(토) 오전 00:00</v>
      </c>
      <c r="C177" s="323"/>
      <c r="D177" s="282" t="str">
        <f>TEXT($G$1, "[$-ko-KR]yyyy-mm-dd(ddd) ") &amp; "오후 14:00"</f>
        <v>2021-08-14(토) 오후 14:00</v>
      </c>
      <c r="E177" s="283"/>
      <c r="F177" s="284"/>
      <c r="G177" s="282" t="str">
        <f>TEXT($G$1, "[$-ko-KR]yyyy-mm-dd(ddd) ") &amp; "오후 19:00"</f>
        <v>2021-08-14(토) 오후 19:00</v>
      </c>
      <c r="H177" s="283"/>
      <c r="I177" s="284"/>
      <c r="J177" s="282" t="str">
        <f>TEXT($G$1, "[$-ko-KR]yyyy-mm-dd(ddd) ") &amp; "오후 21:00"</f>
        <v>2021-08-14(토) 오후 21:00</v>
      </c>
      <c r="K177" s="283"/>
      <c r="L177" s="284"/>
      <c r="M177" s="282" t="str">
        <f>TEXT($G$1+1, "[$-ko-KR]yyyy-mm-dd(ddd) ") &amp; "오전 00:00"</f>
        <v>2021-08-15(일)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80"/>
      <c r="R179" s="280"/>
      <c r="S179" s="280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80"/>
      <c r="R180" s="280"/>
      <c r="S180" s="280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85"/>
      <c r="R181" s="285"/>
      <c r="S181" s="285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85"/>
      <c r="R182" s="285"/>
      <c r="S182" s="285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85"/>
      <c r="R183" s="285"/>
      <c r="S183" s="285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85"/>
      <c r="R184" s="285"/>
      <c r="S184" s="285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85"/>
      <c r="R185" s="285"/>
      <c r="S185" s="285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85"/>
      <c r="R186" s="285"/>
      <c r="S186" s="285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94"/>
      <c r="R188" s="295"/>
      <c r="S188" s="296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97"/>
      <c r="R189" s="298"/>
      <c r="S189" s="299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300"/>
      <c r="R190" s="301"/>
      <c r="S190" s="302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85"/>
      <c r="R191" s="285"/>
      <c r="S191" s="285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80"/>
      <c r="R192" s="280"/>
      <c r="S192" s="280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80"/>
      <c r="R193" s="280"/>
      <c r="S193" s="280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85"/>
      <c r="R194" s="285"/>
      <c r="S194" s="285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85"/>
      <c r="R195" s="285"/>
      <c r="S195" s="285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85"/>
      <c r="R196" s="285"/>
      <c r="S196" s="285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307"/>
      <c r="R197" s="308"/>
      <c r="S197" s="309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44423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15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2021-08-15(일) 오전 00:00</v>
      </c>
      <c r="C15" s="326"/>
      <c r="D15" s="282" t="str">
        <f>TEXT($G$1, "[$-ko-KR]yyyy-mm-dd(ddd) ") &amp; "오후 14:00"</f>
        <v>2021-08-15(일) 오후 14:00</v>
      </c>
      <c r="E15" s="283"/>
      <c r="F15" s="284"/>
      <c r="G15" s="282" t="str">
        <f>TEXT($G$1, "[$-ko-KR]yyyy-mm-dd(ddd) ") &amp; "오후 19:00"</f>
        <v>2021-08-15(일) 오후 19:00</v>
      </c>
      <c r="H15" s="283"/>
      <c r="I15" s="284"/>
      <c r="J15" s="282" t="str">
        <f>TEXT($G$1, "[$-ko-KR]yyyy-mm-dd(ddd) ") &amp; "오후 21:00"</f>
        <v>2021-08-15(일) 오후 21:00</v>
      </c>
      <c r="K15" s="283"/>
      <c r="L15" s="284"/>
      <c r="M15" s="282" t="str">
        <f>TEXT($G$1+1, "[$-ko-KR]yyyy-mm-dd(ddd) ") &amp; "오전 00:00"</f>
        <v>2021-08-16(월)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15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2021-08-15(일) 오전 00:00</v>
      </c>
      <c r="C42" s="323"/>
      <c r="D42" s="282" t="str">
        <f>TEXT($G$1, "[$-ko-KR]yyyy-mm-dd(ddd) ") &amp; "오후 14:00"</f>
        <v>2021-08-15(일) 오후 14:00</v>
      </c>
      <c r="E42" s="283"/>
      <c r="F42" s="284"/>
      <c r="G42" s="282" t="str">
        <f>TEXT($G$1, "[$-ko-KR]yyyy-mm-dd(ddd) ") &amp; "오후 19:00"</f>
        <v>2021-08-15(일) 오후 19:00</v>
      </c>
      <c r="H42" s="283"/>
      <c r="I42" s="284"/>
      <c r="J42" s="282" t="str">
        <f>TEXT($G$1, "[$-ko-KR]yyyy-mm-dd(ddd) ") &amp; "오후 21:00"</f>
        <v>2021-08-15(일) 오후 21:00</v>
      </c>
      <c r="K42" s="283"/>
      <c r="L42" s="284"/>
      <c r="M42" s="282" t="str">
        <f>TEXT($G$1+1, "[$-ko-KR]yyyy-mm-dd(ddd) ") &amp; "오전 00:00"</f>
        <v>2021-08-16(월)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80"/>
      <c r="R44" s="280"/>
      <c r="S44" s="280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80"/>
      <c r="R45" s="280"/>
      <c r="S45" s="280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85"/>
      <c r="R46" s="285"/>
      <c r="S46" s="285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85"/>
      <c r="R47" s="285"/>
      <c r="S47" s="285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85"/>
      <c r="R48" s="285"/>
      <c r="S48" s="285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85"/>
      <c r="R49" s="285"/>
      <c r="S49" s="285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85"/>
      <c r="R50" s="285"/>
      <c r="S50" s="285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85"/>
      <c r="R51" s="285"/>
      <c r="S51" s="285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94"/>
      <c r="R53" s="295"/>
      <c r="S53" s="296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97"/>
      <c r="R54" s="298"/>
      <c r="S54" s="299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300"/>
      <c r="R55" s="301"/>
      <c r="S55" s="302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85"/>
      <c r="R56" s="285"/>
      <c r="S56" s="285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80"/>
      <c r="R57" s="280"/>
      <c r="S57" s="280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80"/>
      <c r="R58" s="280"/>
      <c r="S58" s="280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85"/>
      <c r="R59" s="285"/>
      <c r="S59" s="285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15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2021-08-15(일) 오전 00:00</v>
      </c>
      <c r="C69" s="323"/>
      <c r="D69" s="282" t="str">
        <f>TEXT($G$1, "[$-ko-KR]yyyy-mm-dd(ddd) ") &amp; "오후 14:00"</f>
        <v>2021-08-15(일) 오후 14:00</v>
      </c>
      <c r="E69" s="283"/>
      <c r="F69" s="284"/>
      <c r="G69" s="282" t="str">
        <f>TEXT($G$1, "[$-ko-KR]yyyy-mm-dd(ddd) ") &amp; "오후 19:00"</f>
        <v>2021-08-15(일) 오후 19:00</v>
      </c>
      <c r="H69" s="283"/>
      <c r="I69" s="284"/>
      <c r="J69" s="282" t="str">
        <f>TEXT($G$1, "[$-ko-KR]yyyy-mm-dd(ddd) ") &amp; "오후 21:00"</f>
        <v>2021-08-15(일) 오후 21:00</v>
      </c>
      <c r="K69" s="283"/>
      <c r="L69" s="284"/>
      <c r="M69" s="282" t="str">
        <f>TEXT($G$1+1, "[$-ko-KR]yyyy-mm-dd(ddd) ") &amp; "오전 00:00"</f>
        <v>2021-08-16(월)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80"/>
      <c r="R71" s="280"/>
      <c r="S71" s="280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80"/>
      <c r="R72" s="280"/>
      <c r="S72" s="280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85"/>
      <c r="R73" s="285"/>
      <c r="S73" s="285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85"/>
      <c r="R74" s="285"/>
      <c r="S74" s="285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85"/>
      <c r="R75" s="285"/>
      <c r="S75" s="285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85"/>
      <c r="R76" s="285"/>
      <c r="S76" s="285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5"/>
      <c r="R77" s="285"/>
      <c r="S77" s="285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85"/>
      <c r="R78" s="285"/>
      <c r="S78" s="285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94"/>
      <c r="R80" s="295"/>
      <c r="S80" s="296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97"/>
      <c r="R81" s="298"/>
      <c r="S81" s="299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300"/>
      <c r="R82" s="301"/>
      <c r="S82" s="302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85"/>
      <c r="R83" s="285"/>
      <c r="S83" s="285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80"/>
      <c r="R84" s="280"/>
      <c r="S84" s="280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80"/>
      <c r="R85" s="280"/>
      <c r="S85" s="280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85"/>
      <c r="R86" s="285"/>
      <c r="S86" s="285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85"/>
      <c r="R87" s="285"/>
      <c r="S87" s="285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85"/>
      <c r="R88" s="285"/>
      <c r="S88" s="285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307"/>
      <c r="R89" s="308"/>
      <c r="S89" s="309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15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2021-08-15(일) 오전 00:00</v>
      </c>
      <c r="C96" s="323"/>
      <c r="D96" s="282" t="str">
        <f>TEXT($G$1, "[$-ko-KR]yyyy-mm-dd(ddd) ") &amp; "오후 14:00"</f>
        <v>2021-08-15(일) 오후 14:00</v>
      </c>
      <c r="E96" s="283"/>
      <c r="F96" s="284"/>
      <c r="G96" s="282" t="str">
        <f>TEXT($G$1, "[$-ko-KR]yyyy-mm-dd(ddd) ") &amp; "오후 19:00"</f>
        <v>2021-08-15(일) 오후 19:00</v>
      </c>
      <c r="H96" s="283"/>
      <c r="I96" s="284"/>
      <c r="J96" s="282" t="str">
        <f>TEXT($G$1, "[$-ko-KR]yyyy-mm-dd(ddd) ") &amp; "오후 21:00"</f>
        <v>2021-08-15(일) 오후 21:00</v>
      </c>
      <c r="K96" s="283"/>
      <c r="L96" s="284"/>
      <c r="M96" s="282" t="str">
        <f>TEXT($G$1+1, "[$-ko-KR]yyyy-mm-dd(ddd) ") &amp; "오전 00:00"</f>
        <v>2021-08-16(월)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80"/>
      <c r="R98" s="280"/>
      <c r="S98" s="280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80"/>
      <c r="R99" s="280"/>
      <c r="S99" s="280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85"/>
      <c r="R100" s="285"/>
      <c r="S100" s="285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85"/>
      <c r="R101" s="285"/>
      <c r="S101" s="285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85"/>
      <c r="R102" s="285"/>
      <c r="S102" s="285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85"/>
      <c r="R103" s="285"/>
      <c r="S103" s="285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85"/>
      <c r="R104" s="285"/>
      <c r="S104" s="285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85"/>
      <c r="R105" s="285"/>
      <c r="S105" s="285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94"/>
      <c r="R107" s="295"/>
      <c r="S107" s="296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97"/>
      <c r="R108" s="298"/>
      <c r="S108" s="299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300"/>
      <c r="R109" s="301"/>
      <c r="S109" s="302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85"/>
      <c r="R110" s="285"/>
      <c r="S110" s="285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80"/>
      <c r="R111" s="280"/>
      <c r="S111" s="280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80"/>
      <c r="R112" s="280"/>
      <c r="S112" s="280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85"/>
      <c r="R113" s="285"/>
      <c r="S113" s="285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85"/>
      <c r="R114" s="285"/>
      <c r="S114" s="285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85"/>
      <c r="R115" s="285"/>
      <c r="S115" s="285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307"/>
      <c r="R116" s="308"/>
      <c r="S116" s="309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15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2021-08-15(일) 오전 00:00</v>
      </c>
      <c r="C123" s="323"/>
      <c r="D123" s="282" t="str">
        <f>TEXT($G$1, "[$-ko-KR]yyyy-mm-dd(ddd) ") &amp; "오후 14:00"</f>
        <v>2021-08-15(일) 오후 14:00</v>
      </c>
      <c r="E123" s="283"/>
      <c r="F123" s="284"/>
      <c r="G123" s="282" t="str">
        <f>TEXT($G$1, "[$-ko-KR]yyyy-mm-dd(ddd) ") &amp; "오후 19:00"</f>
        <v>2021-08-15(일) 오후 19:00</v>
      </c>
      <c r="H123" s="283"/>
      <c r="I123" s="284"/>
      <c r="J123" s="282" t="str">
        <f>TEXT($G$1, "[$-ko-KR]yyyy-mm-dd(ddd) ") &amp; "오후 21:00"</f>
        <v>2021-08-15(일) 오후 21:00</v>
      </c>
      <c r="K123" s="283"/>
      <c r="L123" s="284"/>
      <c r="M123" s="282" t="str">
        <f>TEXT($G$1+1, "[$-ko-KR]yyyy-mm-dd(ddd) ") &amp; "오전 00:00"</f>
        <v>2021-08-16(월)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80"/>
      <c r="R125" s="280"/>
      <c r="S125" s="280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80"/>
      <c r="R126" s="280"/>
      <c r="S126" s="280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85"/>
      <c r="R127" s="285"/>
      <c r="S127" s="285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85"/>
      <c r="R128" s="285"/>
      <c r="S128" s="285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85"/>
      <c r="R129" s="285"/>
      <c r="S129" s="285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85"/>
      <c r="R130" s="285"/>
      <c r="S130" s="285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85"/>
      <c r="R131" s="285"/>
      <c r="S131" s="285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85"/>
      <c r="R132" s="285"/>
      <c r="S132" s="285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94"/>
      <c r="R134" s="295"/>
      <c r="S134" s="296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97"/>
      <c r="R135" s="298"/>
      <c r="S135" s="299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300"/>
      <c r="R136" s="301"/>
      <c r="S136" s="302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85"/>
      <c r="R137" s="285"/>
      <c r="S137" s="285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80"/>
      <c r="R138" s="280"/>
      <c r="S138" s="280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80"/>
      <c r="R139" s="280"/>
      <c r="S139" s="280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85"/>
      <c r="R140" s="285"/>
      <c r="S140" s="285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15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2021-08-15(일) 오전 00:00</v>
      </c>
      <c r="C150" s="323"/>
      <c r="D150" s="282" t="str">
        <f>TEXT($G$1, "[$-ko-KR]yyyy-mm-dd(ddd) ") &amp; "오후 14:00"</f>
        <v>2021-08-15(일) 오후 14:00</v>
      </c>
      <c r="E150" s="283"/>
      <c r="F150" s="284"/>
      <c r="G150" s="282" t="str">
        <f>TEXT($G$1, "[$-ko-KR]yyyy-mm-dd(ddd) ") &amp; "오후 19:00"</f>
        <v>2021-08-15(일) 오후 19:00</v>
      </c>
      <c r="H150" s="283"/>
      <c r="I150" s="284"/>
      <c r="J150" s="282" t="str">
        <f>TEXT($G$1, "[$-ko-KR]yyyy-mm-dd(ddd) ") &amp; "오후 21:00"</f>
        <v>2021-08-15(일) 오후 21:00</v>
      </c>
      <c r="K150" s="283"/>
      <c r="L150" s="284"/>
      <c r="M150" s="282" t="str">
        <f>TEXT($G$1+1, "[$-ko-KR]yyyy-mm-dd(ddd) ") &amp; "오전 00:00"</f>
        <v>2021-08-16(월)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80"/>
      <c r="R152" s="280"/>
      <c r="S152" s="280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80"/>
      <c r="R153" s="280"/>
      <c r="S153" s="280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85"/>
      <c r="R154" s="285"/>
      <c r="S154" s="285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85"/>
      <c r="R155" s="285"/>
      <c r="S155" s="285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85"/>
      <c r="R156" s="285"/>
      <c r="S156" s="285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85"/>
      <c r="R157" s="285"/>
      <c r="S157" s="285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85"/>
      <c r="R158" s="285"/>
      <c r="S158" s="285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85"/>
      <c r="R159" s="285"/>
      <c r="S159" s="285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94"/>
      <c r="R161" s="295"/>
      <c r="S161" s="296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97"/>
      <c r="R162" s="298"/>
      <c r="S162" s="299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0"/>
      <c r="R163" s="301"/>
      <c r="S163" s="302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85"/>
      <c r="R164" s="285"/>
      <c r="S164" s="285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80"/>
      <c r="R165" s="280"/>
      <c r="S165" s="280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80"/>
      <c r="R166" s="280"/>
      <c r="S166" s="280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85"/>
      <c r="R167" s="285"/>
      <c r="S167" s="285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85"/>
      <c r="R168" s="285"/>
      <c r="S168" s="285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85"/>
      <c r="R169" s="285"/>
      <c r="S169" s="285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307"/>
      <c r="R170" s="308"/>
      <c r="S170" s="309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15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2021-08-15(일) 오전 00:00</v>
      </c>
      <c r="C177" s="323"/>
      <c r="D177" s="282" t="str">
        <f>TEXT($G$1, "[$-ko-KR]yyyy-mm-dd(ddd) ") &amp; "오후 14:00"</f>
        <v>2021-08-15(일) 오후 14:00</v>
      </c>
      <c r="E177" s="283"/>
      <c r="F177" s="284"/>
      <c r="G177" s="282" t="str">
        <f>TEXT($G$1, "[$-ko-KR]yyyy-mm-dd(ddd) ") &amp; "오후 19:00"</f>
        <v>2021-08-15(일) 오후 19:00</v>
      </c>
      <c r="H177" s="283"/>
      <c r="I177" s="284"/>
      <c r="J177" s="282" t="str">
        <f>TEXT($G$1, "[$-ko-KR]yyyy-mm-dd(ddd) ") &amp; "오후 21:00"</f>
        <v>2021-08-15(일) 오후 21:00</v>
      </c>
      <c r="K177" s="283"/>
      <c r="L177" s="284"/>
      <c r="M177" s="282" t="str">
        <f>TEXT($G$1+1, "[$-ko-KR]yyyy-mm-dd(ddd) ") &amp; "오전 00:00"</f>
        <v>2021-08-16(월)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80"/>
      <c r="R179" s="280"/>
      <c r="S179" s="280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0"/>
      <c r="R180" s="280"/>
      <c r="S180" s="280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85"/>
      <c r="R181" s="285"/>
      <c r="S181" s="285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85"/>
      <c r="R182" s="285"/>
      <c r="S182" s="285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85"/>
      <c r="R183" s="285"/>
      <c r="S183" s="285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85"/>
      <c r="R184" s="285"/>
      <c r="S184" s="285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85"/>
      <c r="R185" s="285"/>
      <c r="S185" s="285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85"/>
      <c r="R186" s="285"/>
      <c r="S186" s="285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94"/>
      <c r="R188" s="295"/>
      <c r="S188" s="296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97"/>
      <c r="R189" s="298"/>
      <c r="S189" s="299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300"/>
      <c r="R190" s="301"/>
      <c r="S190" s="302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85"/>
      <c r="R191" s="285"/>
      <c r="S191" s="285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80"/>
      <c r="R192" s="280"/>
      <c r="S192" s="280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80"/>
      <c r="R193" s="280"/>
      <c r="S193" s="280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85"/>
      <c r="R194" s="285"/>
      <c r="S194" s="285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85"/>
      <c r="R195" s="285"/>
      <c r="S195" s="285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85"/>
      <c r="R196" s="285"/>
      <c r="S196" s="285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307"/>
      <c r="R197" s="308"/>
      <c r="S197" s="309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44424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19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2021-08-16(월) 오전 00:00</v>
      </c>
      <c r="C15" s="326"/>
      <c r="D15" s="282" t="str">
        <f>TEXT($G$1, "[$-ko-KR]yyyy-mm-dd(ddd) ") &amp; "오후 14:00"</f>
        <v>2021-08-16(월) 오후 14:00</v>
      </c>
      <c r="E15" s="283"/>
      <c r="F15" s="284"/>
      <c r="G15" s="282" t="str">
        <f>TEXT($G$1, "[$-ko-KR]yyyy-mm-dd(ddd) ") &amp; "오후 19:00"</f>
        <v>2021-08-16(월) 오후 19:00</v>
      </c>
      <c r="H15" s="283"/>
      <c r="I15" s="284"/>
      <c r="J15" s="282" t="str">
        <f>TEXT($G$1, "[$-ko-KR]yyyy-mm-dd(ddd) ") &amp; "오후 21:00"</f>
        <v>2021-08-16(월) 오후 21:00</v>
      </c>
      <c r="K15" s="283"/>
      <c r="L15" s="284"/>
      <c r="M15" s="282" t="str">
        <f>TEXT($G$1+1, "[$-ko-KR]yyyy-mm-dd(ddd) ") &amp; "오전 00:00"</f>
        <v>2021-08-17(화)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19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2021-08-16(월) 오전 00:00</v>
      </c>
      <c r="C42" s="323"/>
      <c r="D42" s="282" t="str">
        <f>TEXT($G$1, "[$-ko-KR]yyyy-mm-dd(ddd) ") &amp; "오후 14:00"</f>
        <v>2021-08-16(월) 오후 14:00</v>
      </c>
      <c r="E42" s="283"/>
      <c r="F42" s="284"/>
      <c r="G42" s="282" t="str">
        <f>TEXT($G$1, "[$-ko-KR]yyyy-mm-dd(ddd) ") &amp; "오후 19:00"</f>
        <v>2021-08-16(월) 오후 19:00</v>
      </c>
      <c r="H42" s="283"/>
      <c r="I42" s="284"/>
      <c r="J42" s="282" t="str">
        <f>TEXT($G$1, "[$-ko-KR]yyyy-mm-dd(ddd) ") &amp; "오후 21:00"</f>
        <v>2021-08-16(월) 오후 21:00</v>
      </c>
      <c r="K42" s="283"/>
      <c r="L42" s="284"/>
      <c r="M42" s="282" t="str">
        <f>TEXT($G$1+1, "[$-ko-KR]yyyy-mm-dd(ddd) ") &amp; "오전 00:00"</f>
        <v>2021-08-17(화)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80"/>
      <c r="R44" s="280"/>
      <c r="S44" s="280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80"/>
      <c r="R45" s="280"/>
      <c r="S45" s="280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85"/>
      <c r="R46" s="285"/>
      <c r="S46" s="285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85"/>
      <c r="R47" s="285"/>
      <c r="S47" s="285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85"/>
      <c r="R48" s="285"/>
      <c r="S48" s="285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85"/>
      <c r="R49" s="285"/>
      <c r="S49" s="285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5"/>
      <c r="R50" s="285"/>
      <c r="S50" s="285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85"/>
      <c r="R51" s="285"/>
      <c r="S51" s="285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94"/>
      <c r="R53" s="295"/>
      <c r="S53" s="296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97"/>
      <c r="R54" s="298"/>
      <c r="S54" s="299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300"/>
      <c r="R55" s="301"/>
      <c r="S55" s="302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85"/>
      <c r="R56" s="285"/>
      <c r="S56" s="285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0"/>
      <c r="R57" s="280"/>
      <c r="S57" s="280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80"/>
      <c r="R58" s="280"/>
      <c r="S58" s="280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85"/>
      <c r="R59" s="285"/>
      <c r="S59" s="285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19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2021-08-16(월) 오전 00:00</v>
      </c>
      <c r="C69" s="323"/>
      <c r="D69" s="282" t="str">
        <f>TEXT($G$1, "[$-ko-KR]yyyy-mm-dd(ddd) ") &amp; "오후 14:00"</f>
        <v>2021-08-16(월) 오후 14:00</v>
      </c>
      <c r="E69" s="283"/>
      <c r="F69" s="284"/>
      <c r="G69" s="282" t="str">
        <f>TEXT($G$1, "[$-ko-KR]yyyy-mm-dd(ddd) ") &amp; "오후 19:00"</f>
        <v>2021-08-16(월) 오후 19:00</v>
      </c>
      <c r="H69" s="283"/>
      <c r="I69" s="284"/>
      <c r="J69" s="282" t="str">
        <f>TEXT($G$1, "[$-ko-KR]yyyy-mm-dd(ddd) ") &amp; "오후 21:00"</f>
        <v>2021-08-16(월) 오후 21:00</v>
      </c>
      <c r="K69" s="283"/>
      <c r="L69" s="284"/>
      <c r="M69" s="282" t="str">
        <f>TEXT($G$1+1, "[$-ko-KR]yyyy-mm-dd(ddd) ") &amp; "오전 00:00"</f>
        <v>2021-08-17(화)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80"/>
      <c r="R71" s="280"/>
      <c r="S71" s="280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80"/>
      <c r="R72" s="280"/>
      <c r="S72" s="280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85"/>
      <c r="R73" s="285"/>
      <c r="S73" s="285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85"/>
      <c r="R74" s="285"/>
      <c r="S74" s="285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85"/>
      <c r="R75" s="285"/>
      <c r="S75" s="285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85"/>
      <c r="R76" s="285"/>
      <c r="S76" s="285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85"/>
      <c r="R77" s="285"/>
      <c r="S77" s="285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85"/>
      <c r="R78" s="285"/>
      <c r="S78" s="285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94"/>
      <c r="R80" s="295"/>
      <c r="S80" s="296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97"/>
      <c r="R81" s="298"/>
      <c r="S81" s="299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300"/>
      <c r="R82" s="301"/>
      <c r="S82" s="302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85"/>
      <c r="R83" s="285"/>
      <c r="S83" s="285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80"/>
      <c r="R84" s="280"/>
      <c r="S84" s="280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80"/>
      <c r="R85" s="280"/>
      <c r="S85" s="280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85"/>
      <c r="R86" s="285"/>
      <c r="S86" s="285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85"/>
      <c r="R87" s="285"/>
      <c r="S87" s="285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85"/>
      <c r="R88" s="285"/>
      <c r="S88" s="285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307"/>
      <c r="R89" s="308"/>
      <c r="S89" s="309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19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2021-08-16(월) 오전 00:00</v>
      </c>
      <c r="C96" s="323"/>
      <c r="D96" s="282" t="str">
        <f>TEXT($G$1, "[$-ko-KR]yyyy-mm-dd(ddd) ") &amp; "오후 14:00"</f>
        <v>2021-08-16(월) 오후 14:00</v>
      </c>
      <c r="E96" s="283"/>
      <c r="F96" s="284"/>
      <c r="G96" s="282" t="str">
        <f>TEXT($G$1, "[$-ko-KR]yyyy-mm-dd(ddd) ") &amp; "오후 19:00"</f>
        <v>2021-08-16(월) 오후 19:00</v>
      </c>
      <c r="H96" s="283"/>
      <c r="I96" s="284"/>
      <c r="J96" s="282" t="str">
        <f>TEXT($G$1, "[$-ko-KR]yyyy-mm-dd(ddd) ") &amp; "오후 21:00"</f>
        <v>2021-08-16(월) 오후 21:00</v>
      </c>
      <c r="K96" s="283"/>
      <c r="L96" s="284"/>
      <c r="M96" s="282" t="str">
        <f>TEXT($G$1+1, "[$-ko-KR]yyyy-mm-dd(ddd) ") &amp; "오전 00:00"</f>
        <v>2021-08-17(화)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80"/>
      <c r="R98" s="280"/>
      <c r="S98" s="280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80"/>
      <c r="R99" s="280"/>
      <c r="S99" s="280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85"/>
      <c r="R100" s="285"/>
      <c r="S100" s="285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85"/>
      <c r="R101" s="285"/>
      <c r="S101" s="285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85"/>
      <c r="R102" s="285"/>
      <c r="S102" s="285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85"/>
      <c r="R103" s="285"/>
      <c r="S103" s="285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85"/>
      <c r="R104" s="285"/>
      <c r="S104" s="285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85"/>
      <c r="R105" s="285"/>
      <c r="S105" s="285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94"/>
      <c r="R107" s="295"/>
      <c r="S107" s="296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97"/>
      <c r="R108" s="298"/>
      <c r="S108" s="299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300"/>
      <c r="R109" s="301"/>
      <c r="S109" s="302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85"/>
      <c r="R110" s="285"/>
      <c r="S110" s="285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80"/>
      <c r="R111" s="280"/>
      <c r="S111" s="280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80"/>
      <c r="R112" s="280"/>
      <c r="S112" s="280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85"/>
      <c r="R113" s="285"/>
      <c r="S113" s="285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85"/>
      <c r="R114" s="285"/>
      <c r="S114" s="285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85"/>
      <c r="R115" s="285"/>
      <c r="S115" s="285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307"/>
      <c r="R116" s="308"/>
      <c r="S116" s="309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19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2021-08-16(월) 오전 00:00</v>
      </c>
      <c r="C123" s="323"/>
      <c r="D123" s="282" t="str">
        <f>TEXT($G$1, "[$-ko-KR]yyyy-mm-dd(ddd) ") &amp; "오후 14:00"</f>
        <v>2021-08-16(월) 오후 14:00</v>
      </c>
      <c r="E123" s="283"/>
      <c r="F123" s="284"/>
      <c r="G123" s="282" t="str">
        <f>TEXT($G$1, "[$-ko-KR]yyyy-mm-dd(ddd) ") &amp; "오후 19:00"</f>
        <v>2021-08-16(월) 오후 19:00</v>
      </c>
      <c r="H123" s="283"/>
      <c r="I123" s="284"/>
      <c r="J123" s="282" t="str">
        <f>TEXT($G$1, "[$-ko-KR]yyyy-mm-dd(ddd) ") &amp; "오후 21:00"</f>
        <v>2021-08-16(월) 오후 21:00</v>
      </c>
      <c r="K123" s="283"/>
      <c r="L123" s="284"/>
      <c r="M123" s="282" t="str">
        <f>TEXT($G$1+1, "[$-ko-KR]yyyy-mm-dd(ddd) ") &amp; "오전 00:00"</f>
        <v>2021-08-17(화)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80"/>
      <c r="R125" s="280"/>
      <c r="S125" s="280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80"/>
      <c r="R126" s="280"/>
      <c r="S126" s="280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85"/>
      <c r="R127" s="285"/>
      <c r="S127" s="285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85"/>
      <c r="R128" s="285"/>
      <c r="S128" s="285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85"/>
      <c r="R129" s="285"/>
      <c r="S129" s="285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85"/>
      <c r="R130" s="285"/>
      <c r="S130" s="285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5"/>
      <c r="R131" s="285"/>
      <c r="S131" s="285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85"/>
      <c r="R132" s="285"/>
      <c r="S132" s="285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94"/>
      <c r="R134" s="295"/>
      <c r="S134" s="296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97"/>
      <c r="R135" s="298"/>
      <c r="S135" s="299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300"/>
      <c r="R136" s="301"/>
      <c r="S136" s="302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85"/>
      <c r="R137" s="285"/>
      <c r="S137" s="285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80"/>
      <c r="R138" s="280"/>
      <c r="S138" s="280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80"/>
      <c r="R139" s="280"/>
      <c r="S139" s="280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85"/>
      <c r="R140" s="285"/>
      <c r="S140" s="285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19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2021-08-16(월) 오전 00:00</v>
      </c>
      <c r="C150" s="323"/>
      <c r="D150" s="282" t="str">
        <f>TEXT($G$1, "[$-ko-KR]yyyy-mm-dd(ddd) ") &amp; "오후 14:00"</f>
        <v>2021-08-16(월) 오후 14:00</v>
      </c>
      <c r="E150" s="283"/>
      <c r="F150" s="284"/>
      <c r="G150" s="282" t="str">
        <f>TEXT($G$1, "[$-ko-KR]yyyy-mm-dd(ddd) ") &amp; "오후 19:00"</f>
        <v>2021-08-16(월) 오후 19:00</v>
      </c>
      <c r="H150" s="283"/>
      <c r="I150" s="284"/>
      <c r="J150" s="282" t="str">
        <f>TEXT($G$1, "[$-ko-KR]yyyy-mm-dd(ddd) ") &amp; "오후 21:00"</f>
        <v>2021-08-16(월) 오후 21:00</v>
      </c>
      <c r="K150" s="283"/>
      <c r="L150" s="284"/>
      <c r="M150" s="282" t="str">
        <f>TEXT($G$1+1, "[$-ko-KR]yyyy-mm-dd(ddd) ") &amp; "오전 00:00"</f>
        <v>2021-08-17(화)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80"/>
      <c r="R152" s="280"/>
      <c r="S152" s="280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80"/>
      <c r="R153" s="280"/>
      <c r="S153" s="280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85"/>
      <c r="R154" s="285"/>
      <c r="S154" s="285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85"/>
      <c r="R155" s="285"/>
      <c r="S155" s="285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85"/>
      <c r="R156" s="285"/>
      <c r="S156" s="285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85"/>
      <c r="R157" s="285"/>
      <c r="S157" s="285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85"/>
      <c r="R158" s="285"/>
      <c r="S158" s="285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85"/>
      <c r="R159" s="285"/>
      <c r="S159" s="285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94"/>
      <c r="R161" s="295"/>
      <c r="S161" s="296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97"/>
      <c r="R162" s="298"/>
      <c r="S162" s="299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300"/>
      <c r="R163" s="301"/>
      <c r="S163" s="302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85"/>
      <c r="R164" s="285"/>
      <c r="S164" s="285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80"/>
      <c r="R165" s="280"/>
      <c r="S165" s="280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80"/>
      <c r="R166" s="280"/>
      <c r="S166" s="280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85"/>
      <c r="R167" s="285"/>
      <c r="S167" s="285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85"/>
      <c r="R168" s="285"/>
      <c r="S168" s="285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85"/>
      <c r="R169" s="285"/>
      <c r="S169" s="285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307"/>
      <c r="R170" s="308"/>
      <c r="S170" s="309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19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2021-08-16(월) 오전 00:00</v>
      </c>
      <c r="C177" s="323"/>
      <c r="D177" s="282" t="str">
        <f>TEXT($G$1, "[$-ko-KR]yyyy-mm-dd(ddd) ") &amp; "오후 14:00"</f>
        <v>2021-08-16(월) 오후 14:00</v>
      </c>
      <c r="E177" s="283"/>
      <c r="F177" s="284"/>
      <c r="G177" s="282" t="str">
        <f>TEXT($G$1, "[$-ko-KR]yyyy-mm-dd(ddd) ") &amp; "오후 19:00"</f>
        <v>2021-08-16(월) 오후 19:00</v>
      </c>
      <c r="H177" s="283"/>
      <c r="I177" s="284"/>
      <c r="J177" s="282" t="str">
        <f>TEXT($G$1, "[$-ko-KR]yyyy-mm-dd(ddd) ") &amp; "오후 21:00"</f>
        <v>2021-08-16(월) 오후 21:00</v>
      </c>
      <c r="K177" s="283"/>
      <c r="L177" s="284"/>
      <c r="M177" s="282" t="str">
        <f>TEXT($G$1+1, "[$-ko-KR]yyyy-mm-dd(ddd) ") &amp; "오전 00:00"</f>
        <v>2021-08-17(화)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80"/>
      <c r="R179" s="280"/>
      <c r="S179" s="280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80"/>
      <c r="R180" s="280"/>
      <c r="S180" s="280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85"/>
      <c r="R181" s="285"/>
      <c r="S181" s="285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85"/>
      <c r="R182" s="285"/>
      <c r="S182" s="285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85"/>
      <c r="R183" s="285"/>
      <c r="S183" s="285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85"/>
      <c r="R184" s="285"/>
      <c r="S184" s="285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85"/>
      <c r="R185" s="285"/>
      <c r="S185" s="285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85"/>
      <c r="R186" s="285"/>
      <c r="S186" s="285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94"/>
      <c r="R188" s="295"/>
      <c r="S188" s="296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97"/>
      <c r="R189" s="298"/>
      <c r="S189" s="299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300"/>
      <c r="R190" s="301"/>
      <c r="S190" s="302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85"/>
      <c r="R191" s="285"/>
      <c r="S191" s="285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80"/>
      <c r="R192" s="280"/>
      <c r="S192" s="280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80"/>
      <c r="R193" s="280"/>
      <c r="S193" s="280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85"/>
      <c r="R194" s="285"/>
      <c r="S194" s="285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85"/>
      <c r="R195" s="285"/>
      <c r="S195" s="285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85"/>
      <c r="R196" s="285"/>
      <c r="S196" s="285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307"/>
      <c r="R197" s="308"/>
      <c r="S197" s="309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44425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23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2021-08-17(화) 오전 00:00</v>
      </c>
      <c r="C15" s="326"/>
      <c r="D15" s="282" t="str">
        <f>TEXT($G$1, "[$-ko-KR]yyyy-mm-dd(ddd) ") &amp; "오후 14:00"</f>
        <v>2021-08-17(화) 오후 14:00</v>
      </c>
      <c r="E15" s="283"/>
      <c r="F15" s="284"/>
      <c r="G15" s="282" t="str">
        <f>TEXT($G$1, "[$-ko-KR]yyyy-mm-dd(ddd) ") &amp; "오후 19:00"</f>
        <v>2021-08-17(화) 오후 19:00</v>
      </c>
      <c r="H15" s="283"/>
      <c r="I15" s="284"/>
      <c r="J15" s="282" t="str">
        <f>TEXT($G$1, "[$-ko-KR]yyyy-mm-dd(ddd) ") &amp; "오후 21:00"</f>
        <v>2021-08-17(화) 오후 21:00</v>
      </c>
      <c r="K15" s="283"/>
      <c r="L15" s="284"/>
      <c r="M15" s="282" t="str">
        <f>TEXT($G$1+1, "[$-ko-KR]yyyy-mm-dd(ddd) ") &amp; "오전 00:00"</f>
        <v>2021-08-18(수)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85"/>
      <c r="R20" s="285"/>
      <c r="S20" s="285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85"/>
      <c r="R21" s="285"/>
      <c r="S21" s="285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85"/>
      <c r="R22" s="285"/>
      <c r="S22" s="285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85"/>
      <c r="R23" s="285"/>
      <c r="S23" s="285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94"/>
      <c r="R26" s="295"/>
      <c r="S26" s="296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97"/>
      <c r="R27" s="298"/>
      <c r="S27" s="299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85"/>
      <c r="R29" s="285"/>
      <c r="S29" s="285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85"/>
      <c r="R32" s="285"/>
      <c r="S32" s="285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23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2021-08-17(화) 오전 00:00</v>
      </c>
      <c r="C42" s="323"/>
      <c r="D42" s="282" t="str">
        <f>TEXT($G$1, "[$-ko-KR]yyyy-mm-dd(ddd) ") &amp; "오후 14:00"</f>
        <v>2021-08-17(화) 오후 14:00</v>
      </c>
      <c r="E42" s="283"/>
      <c r="F42" s="284"/>
      <c r="G42" s="282" t="str">
        <f>TEXT($G$1, "[$-ko-KR]yyyy-mm-dd(ddd) ") &amp; "오후 19:00"</f>
        <v>2021-08-17(화) 오후 19:00</v>
      </c>
      <c r="H42" s="283"/>
      <c r="I42" s="284"/>
      <c r="J42" s="282" t="str">
        <f>TEXT($G$1, "[$-ko-KR]yyyy-mm-dd(ddd) ") &amp; "오후 21:00"</f>
        <v>2021-08-17(화) 오후 21:00</v>
      </c>
      <c r="K42" s="283"/>
      <c r="L42" s="284"/>
      <c r="M42" s="282" t="str">
        <f>TEXT($G$1+1, "[$-ko-KR]yyyy-mm-dd(ddd) ") &amp; "오전 00:00"</f>
        <v>2021-08-18(수)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80"/>
      <c r="R44" s="280"/>
      <c r="S44" s="280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80"/>
      <c r="R45" s="280"/>
      <c r="S45" s="280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85"/>
      <c r="R46" s="285"/>
      <c r="S46" s="285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85"/>
      <c r="R47" s="285"/>
      <c r="S47" s="285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85"/>
      <c r="R48" s="285"/>
      <c r="S48" s="285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85"/>
      <c r="R49" s="285"/>
      <c r="S49" s="285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85"/>
      <c r="R50" s="285"/>
      <c r="S50" s="285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85"/>
      <c r="R51" s="285"/>
      <c r="S51" s="285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94"/>
      <c r="R53" s="295"/>
      <c r="S53" s="296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97"/>
      <c r="R54" s="298"/>
      <c r="S54" s="299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300"/>
      <c r="R55" s="301"/>
      <c r="S55" s="302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85"/>
      <c r="R56" s="285"/>
      <c r="S56" s="285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80"/>
      <c r="R57" s="280"/>
      <c r="S57" s="280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80"/>
      <c r="R58" s="280"/>
      <c r="S58" s="280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85"/>
      <c r="R59" s="285"/>
      <c r="S59" s="285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23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2021-08-17(화) 오전 00:00</v>
      </c>
      <c r="C69" s="323"/>
      <c r="D69" s="282" t="str">
        <f>TEXT($G$1, "[$-ko-KR]yyyy-mm-dd(ddd) ") &amp; "오후 14:00"</f>
        <v>2021-08-17(화) 오후 14:00</v>
      </c>
      <c r="E69" s="283"/>
      <c r="F69" s="284"/>
      <c r="G69" s="282" t="str">
        <f>TEXT($G$1, "[$-ko-KR]yyyy-mm-dd(ddd) ") &amp; "오후 19:00"</f>
        <v>2021-08-17(화) 오후 19:00</v>
      </c>
      <c r="H69" s="283"/>
      <c r="I69" s="284"/>
      <c r="J69" s="282" t="str">
        <f>TEXT($G$1, "[$-ko-KR]yyyy-mm-dd(ddd) ") &amp; "오후 21:00"</f>
        <v>2021-08-17(화) 오후 21:00</v>
      </c>
      <c r="K69" s="283"/>
      <c r="L69" s="284"/>
      <c r="M69" s="282" t="str">
        <f>TEXT($G$1+1, "[$-ko-KR]yyyy-mm-dd(ddd) ") &amp; "오전 00:00"</f>
        <v>2021-08-18(수)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80"/>
      <c r="R71" s="280"/>
      <c r="S71" s="280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80"/>
      <c r="R72" s="280"/>
      <c r="S72" s="280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85"/>
      <c r="R73" s="285"/>
      <c r="S73" s="285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85"/>
      <c r="R74" s="285"/>
      <c r="S74" s="285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85"/>
      <c r="R75" s="285"/>
      <c r="S75" s="285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85"/>
      <c r="R76" s="285"/>
      <c r="S76" s="285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85"/>
      <c r="R77" s="285"/>
      <c r="S77" s="285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85"/>
      <c r="R78" s="285"/>
      <c r="S78" s="285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94"/>
      <c r="R80" s="295"/>
      <c r="S80" s="296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97"/>
      <c r="R81" s="298"/>
      <c r="S81" s="299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300"/>
      <c r="R82" s="301"/>
      <c r="S82" s="302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85"/>
      <c r="R83" s="285"/>
      <c r="S83" s="285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80"/>
      <c r="R84" s="280"/>
      <c r="S84" s="280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80"/>
      <c r="R85" s="280"/>
      <c r="S85" s="280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85"/>
      <c r="R86" s="285"/>
      <c r="S86" s="285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85"/>
      <c r="R87" s="285"/>
      <c r="S87" s="285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85"/>
      <c r="R88" s="285"/>
      <c r="S88" s="285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307"/>
      <c r="R89" s="308"/>
      <c r="S89" s="309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23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2021-08-17(화) 오전 00:00</v>
      </c>
      <c r="C96" s="323"/>
      <c r="D96" s="282" t="str">
        <f>TEXT($G$1, "[$-ko-KR]yyyy-mm-dd(ddd) ") &amp; "오후 14:00"</f>
        <v>2021-08-17(화) 오후 14:00</v>
      </c>
      <c r="E96" s="283"/>
      <c r="F96" s="284"/>
      <c r="G96" s="282" t="str">
        <f>TEXT($G$1, "[$-ko-KR]yyyy-mm-dd(ddd) ") &amp; "오후 19:00"</f>
        <v>2021-08-17(화) 오후 19:00</v>
      </c>
      <c r="H96" s="283"/>
      <c r="I96" s="284"/>
      <c r="J96" s="282" t="str">
        <f>TEXT($G$1, "[$-ko-KR]yyyy-mm-dd(ddd) ") &amp; "오후 21:00"</f>
        <v>2021-08-17(화) 오후 21:00</v>
      </c>
      <c r="K96" s="283"/>
      <c r="L96" s="284"/>
      <c r="M96" s="282" t="str">
        <f>TEXT($G$1+1, "[$-ko-KR]yyyy-mm-dd(ddd) ") &amp; "오전 00:00"</f>
        <v>2021-08-18(수)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80"/>
      <c r="R98" s="280"/>
      <c r="S98" s="280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80"/>
      <c r="R99" s="280"/>
      <c r="S99" s="280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85"/>
      <c r="R100" s="285"/>
      <c r="S100" s="285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85"/>
      <c r="R101" s="285"/>
      <c r="S101" s="285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85"/>
      <c r="R102" s="285"/>
      <c r="S102" s="285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85"/>
      <c r="R103" s="285"/>
      <c r="S103" s="285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85"/>
      <c r="R104" s="285"/>
      <c r="S104" s="285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85"/>
      <c r="R105" s="285"/>
      <c r="S105" s="285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94"/>
      <c r="R107" s="295"/>
      <c r="S107" s="296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97"/>
      <c r="R108" s="298"/>
      <c r="S108" s="299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300"/>
      <c r="R109" s="301"/>
      <c r="S109" s="302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85"/>
      <c r="R110" s="285"/>
      <c r="S110" s="285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80"/>
      <c r="R111" s="280"/>
      <c r="S111" s="280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80"/>
      <c r="R112" s="280"/>
      <c r="S112" s="280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85"/>
      <c r="R113" s="285"/>
      <c r="S113" s="285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85"/>
      <c r="R114" s="285"/>
      <c r="S114" s="285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85"/>
      <c r="R115" s="285"/>
      <c r="S115" s="285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307"/>
      <c r="R116" s="308"/>
      <c r="S116" s="309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23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2021-08-17(화) 오전 00:00</v>
      </c>
      <c r="C123" s="323"/>
      <c r="D123" s="282" t="str">
        <f>TEXT($G$1, "[$-ko-KR]yyyy-mm-dd(ddd) ") &amp; "오후 14:00"</f>
        <v>2021-08-17(화) 오후 14:00</v>
      </c>
      <c r="E123" s="283"/>
      <c r="F123" s="284"/>
      <c r="G123" s="282" t="str">
        <f>TEXT($G$1, "[$-ko-KR]yyyy-mm-dd(ddd) ") &amp; "오후 19:00"</f>
        <v>2021-08-17(화) 오후 19:00</v>
      </c>
      <c r="H123" s="283"/>
      <c r="I123" s="284"/>
      <c r="J123" s="282" t="str">
        <f>TEXT($G$1, "[$-ko-KR]yyyy-mm-dd(ddd) ") &amp; "오후 21:00"</f>
        <v>2021-08-17(화) 오후 21:00</v>
      </c>
      <c r="K123" s="283"/>
      <c r="L123" s="284"/>
      <c r="M123" s="282" t="str">
        <f>TEXT($G$1+1, "[$-ko-KR]yyyy-mm-dd(ddd) ") &amp; "오전 00:00"</f>
        <v>2021-08-18(수)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80"/>
      <c r="R125" s="280"/>
      <c r="S125" s="280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80"/>
      <c r="R126" s="280"/>
      <c r="S126" s="280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85"/>
      <c r="R127" s="285"/>
      <c r="S127" s="285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85"/>
      <c r="R128" s="285"/>
      <c r="S128" s="285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85"/>
      <c r="R129" s="285"/>
      <c r="S129" s="285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85"/>
      <c r="R130" s="285"/>
      <c r="S130" s="285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85"/>
      <c r="R131" s="285"/>
      <c r="S131" s="285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85"/>
      <c r="R132" s="285"/>
      <c r="S132" s="285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94"/>
      <c r="R134" s="295"/>
      <c r="S134" s="296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97"/>
      <c r="R135" s="298"/>
      <c r="S135" s="299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300"/>
      <c r="R136" s="301"/>
      <c r="S136" s="302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85"/>
      <c r="R137" s="285"/>
      <c r="S137" s="285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80"/>
      <c r="R138" s="280"/>
      <c r="S138" s="280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80"/>
      <c r="R139" s="280"/>
      <c r="S139" s="280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85"/>
      <c r="R140" s="285"/>
      <c r="S140" s="285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23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2021-08-17(화) 오전 00:00</v>
      </c>
      <c r="C150" s="323"/>
      <c r="D150" s="282" t="str">
        <f>TEXT($G$1, "[$-ko-KR]yyyy-mm-dd(ddd) ") &amp; "오후 14:00"</f>
        <v>2021-08-17(화) 오후 14:00</v>
      </c>
      <c r="E150" s="283"/>
      <c r="F150" s="284"/>
      <c r="G150" s="282" t="str">
        <f>TEXT($G$1, "[$-ko-KR]yyyy-mm-dd(ddd) ") &amp; "오후 19:00"</f>
        <v>2021-08-17(화) 오후 19:00</v>
      </c>
      <c r="H150" s="283"/>
      <c r="I150" s="284"/>
      <c r="J150" s="282" t="str">
        <f>TEXT($G$1, "[$-ko-KR]yyyy-mm-dd(ddd) ") &amp; "오후 21:00"</f>
        <v>2021-08-17(화) 오후 21:00</v>
      </c>
      <c r="K150" s="283"/>
      <c r="L150" s="284"/>
      <c r="M150" s="282" t="str">
        <f>TEXT($G$1+1, "[$-ko-KR]yyyy-mm-dd(ddd) ") &amp; "오전 00:00"</f>
        <v>2021-08-18(수)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80"/>
      <c r="R152" s="280"/>
      <c r="S152" s="280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80"/>
      <c r="R153" s="280"/>
      <c r="S153" s="280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85"/>
      <c r="R154" s="285"/>
      <c r="S154" s="285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85"/>
      <c r="R155" s="285"/>
      <c r="S155" s="285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85"/>
      <c r="R156" s="285"/>
      <c r="S156" s="285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85"/>
      <c r="R157" s="285"/>
      <c r="S157" s="285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85"/>
      <c r="R158" s="285"/>
      <c r="S158" s="285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85"/>
      <c r="R159" s="285"/>
      <c r="S159" s="285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94"/>
      <c r="R161" s="295"/>
      <c r="S161" s="296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97"/>
      <c r="R162" s="298"/>
      <c r="S162" s="299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300"/>
      <c r="R163" s="301"/>
      <c r="S163" s="302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85"/>
      <c r="R164" s="285"/>
      <c r="S164" s="285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80"/>
      <c r="R165" s="280"/>
      <c r="S165" s="280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80"/>
      <c r="R166" s="280"/>
      <c r="S166" s="280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85"/>
      <c r="R167" s="285"/>
      <c r="S167" s="285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85"/>
      <c r="R168" s="285"/>
      <c r="S168" s="285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85"/>
      <c r="R169" s="285"/>
      <c r="S169" s="285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307"/>
      <c r="R170" s="308"/>
      <c r="S170" s="309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23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2021-08-17(화) 오전 00:00</v>
      </c>
      <c r="C177" s="323"/>
      <c r="D177" s="282" t="str">
        <f>TEXT($G$1, "[$-ko-KR]yyyy-mm-dd(ddd) ") &amp; "오후 14:00"</f>
        <v>2021-08-17(화) 오후 14:00</v>
      </c>
      <c r="E177" s="283"/>
      <c r="F177" s="284"/>
      <c r="G177" s="282" t="str">
        <f>TEXT($G$1, "[$-ko-KR]yyyy-mm-dd(ddd) ") &amp; "오후 19:00"</f>
        <v>2021-08-17(화) 오후 19:00</v>
      </c>
      <c r="H177" s="283"/>
      <c r="I177" s="284"/>
      <c r="J177" s="282" t="str">
        <f>TEXT($G$1, "[$-ko-KR]yyyy-mm-dd(ddd) ") &amp; "오후 21:00"</f>
        <v>2021-08-17(화) 오후 21:00</v>
      </c>
      <c r="K177" s="283"/>
      <c r="L177" s="284"/>
      <c r="M177" s="282" t="str">
        <f>TEXT($G$1+1, "[$-ko-KR]yyyy-mm-dd(ddd) ") &amp; "오전 00:00"</f>
        <v>2021-08-18(수)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80"/>
      <c r="R179" s="280"/>
      <c r="S179" s="280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80"/>
      <c r="R180" s="280"/>
      <c r="S180" s="280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85"/>
      <c r="R181" s="285"/>
      <c r="S181" s="285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85"/>
      <c r="R182" s="285"/>
      <c r="S182" s="285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85"/>
      <c r="R183" s="285"/>
      <c r="S183" s="285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85"/>
      <c r="R184" s="285"/>
      <c r="S184" s="285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85"/>
      <c r="R185" s="285"/>
      <c r="S185" s="285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85"/>
      <c r="R186" s="285"/>
      <c r="S186" s="285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94"/>
      <c r="R188" s="295"/>
      <c r="S188" s="296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97"/>
      <c r="R189" s="298"/>
      <c r="S189" s="299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300"/>
      <c r="R190" s="301"/>
      <c r="S190" s="302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85"/>
      <c r="R191" s="285"/>
      <c r="S191" s="285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80"/>
      <c r="R192" s="280"/>
      <c r="S192" s="280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80"/>
      <c r="R193" s="280"/>
      <c r="S193" s="280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85"/>
      <c r="R194" s="285"/>
      <c r="S194" s="285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85"/>
      <c r="R195" s="285"/>
      <c r="S195" s="285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85"/>
      <c r="R196" s="285"/>
      <c r="S196" s="285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307"/>
      <c r="R197" s="308"/>
      <c r="S197" s="309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44426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2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2021-08-18(수) 오전 00:00</v>
      </c>
      <c r="C15" s="326"/>
      <c r="D15" s="282" t="str">
        <f>TEXT($G$1, "[$-ko-KR]yyyy-mm-dd(ddd) ") &amp; "오후 14:00"</f>
        <v>2021-08-18(수) 오후 14:00</v>
      </c>
      <c r="E15" s="283"/>
      <c r="F15" s="284"/>
      <c r="G15" s="282" t="str">
        <f>TEXT($G$1, "[$-ko-KR]yyyy-mm-dd(ddd) ") &amp; "오후 19:00"</f>
        <v>2021-08-18(수) 오후 19:00</v>
      </c>
      <c r="H15" s="283"/>
      <c r="I15" s="284"/>
      <c r="J15" s="282" t="str">
        <f>TEXT($G$1, "[$-ko-KR]yyyy-mm-dd(ddd) ") &amp; "오후 21:00"</f>
        <v>2021-08-18(수) 오후 21:00</v>
      </c>
      <c r="K15" s="283"/>
      <c r="L15" s="284"/>
      <c r="M15" s="282" t="str">
        <f>TEXT($G$1+1, "[$-ko-KR]yyyy-mm-dd(ddd) ") &amp; "오전 00:00"</f>
        <v>2021-08-19(목)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85"/>
      <c r="R20" s="285"/>
      <c r="S20" s="285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85"/>
      <c r="R21" s="285"/>
      <c r="S21" s="285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85"/>
      <c r="R22" s="285"/>
      <c r="S22" s="285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85"/>
      <c r="R23" s="285"/>
      <c r="S23" s="285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94"/>
      <c r="R26" s="295"/>
      <c r="S26" s="296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97"/>
      <c r="R27" s="298"/>
      <c r="S27" s="299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85"/>
      <c r="R29" s="285"/>
      <c r="S29" s="285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85"/>
      <c r="R32" s="285"/>
      <c r="S32" s="285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2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2021-08-18(수) 오전 00:00</v>
      </c>
      <c r="C42" s="323"/>
      <c r="D42" s="282" t="str">
        <f>TEXT($G$1, "[$-ko-KR]yyyy-mm-dd(ddd) ") &amp; "오후 14:00"</f>
        <v>2021-08-18(수) 오후 14:00</v>
      </c>
      <c r="E42" s="283"/>
      <c r="F42" s="284"/>
      <c r="G42" s="282" t="str">
        <f>TEXT($G$1, "[$-ko-KR]yyyy-mm-dd(ddd) ") &amp; "오후 19:00"</f>
        <v>2021-08-18(수) 오후 19:00</v>
      </c>
      <c r="H42" s="283"/>
      <c r="I42" s="284"/>
      <c r="J42" s="282" t="str">
        <f>TEXT($G$1, "[$-ko-KR]yyyy-mm-dd(ddd) ") &amp; "오후 21:00"</f>
        <v>2021-08-18(수) 오후 21:00</v>
      </c>
      <c r="K42" s="283"/>
      <c r="L42" s="284"/>
      <c r="M42" s="282" t="str">
        <f>TEXT($G$1+1, "[$-ko-KR]yyyy-mm-dd(ddd) ") &amp; "오전 00:00"</f>
        <v>2021-08-19(목)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80"/>
      <c r="R44" s="280"/>
      <c r="S44" s="280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80"/>
      <c r="R45" s="280"/>
      <c r="S45" s="280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85"/>
      <c r="R46" s="285"/>
      <c r="S46" s="285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85"/>
      <c r="R47" s="285"/>
      <c r="S47" s="285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85"/>
      <c r="R48" s="285"/>
      <c r="S48" s="285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85"/>
      <c r="R49" s="285"/>
      <c r="S49" s="285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85"/>
      <c r="R50" s="285"/>
      <c r="S50" s="285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85"/>
      <c r="R51" s="285"/>
      <c r="S51" s="285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94"/>
      <c r="R53" s="295"/>
      <c r="S53" s="296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97"/>
      <c r="R54" s="298"/>
      <c r="S54" s="299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300"/>
      <c r="R55" s="301"/>
      <c r="S55" s="302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85"/>
      <c r="R56" s="285"/>
      <c r="S56" s="285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80"/>
      <c r="R57" s="280"/>
      <c r="S57" s="280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80"/>
      <c r="R58" s="280"/>
      <c r="S58" s="280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85"/>
      <c r="R59" s="285"/>
      <c r="S59" s="285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2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2021-08-18(수) 오전 00:00</v>
      </c>
      <c r="C69" s="323"/>
      <c r="D69" s="282" t="str">
        <f>TEXT($G$1, "[$-ko-KR]yyyy-mm-dd(ddd) ") &amp; "오후 14:00"</f>
        <v>2021-08-18(수) 오후 14:00</v>
      </c>
      <c r="E69" s="283"/>
      <c r="F69" s="284"/>
      <c r="G69" s="282" t="str">
        <f>TEXT($G$1, "[$-ko-KR]yyyy-mm-dd(ddd) ") &amp; "오후 19:00"</f>
        <v>2021-08-18(수) 오후 19:00</v>
      </c>
      <c r="H69" s="283"/>
      <c r="I69" s="284"/>
      <c r="J69" s="282" t="str">
        <f>TEXT($G$1, "[$-ko-KR]yyyy-mm-dd(ddd) ") &amp; "오후 21:00"</f>
        <v>2021-08-18(수) 오후 21:00</v>
      </c>
      <c r="K69" s="283"/>
      <c r="L69" s="284"/>
      <c r="M69" s="282" t="str">
        <f>TEXT($G$1+1, "[$-ko-KR]yyyy-mm-dd(ddd) ") &amp; "오전 00:00"</f>
        <v>2021-08-19(목)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80"/>
      <c r="R71" s="280"/>
      <c r="S71" s="280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80"/>
      <c r="R72" s="280"/>
      <c r="S72" s="280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85"/>
      <c r="R73" s="285"/>
      <c r="S73" s="285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85"/>
      <c r="R74" s="285"/>
      <c r="S74" s="285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85"/>
      <c r="R75" s="285"/>
      <c r="S75" s="285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85"/>
      <c r="R76" s="285"/>
      <c r="S76" s="285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85"/>
      <c r="R77" s="285"/>
      <c r="S77" s="285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85"/>
      <c r="R78" s="285"/>
      <c r="S78" s="285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94"/>
      <c r="R80" s="295"/>
      <c r="S80" s="296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97"/>
      <c r="R81" s="298"/>
      <c r="S81" s="299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300"/>
      <c r="R82" s="301"/>
      <c r="S82" s="302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85"/>
      <c r="R83" s="285"/>
      <c r="S83" s="285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80"/>
      <c r="R84" s="280"/>
      <c r="S84" s="280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80"/>
      <c r="R85" s="280"/>
      <c r="S85" s="280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85"/>
      <c r="R86" s="285"/>
      <c r="S86" s="285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85"/>
      <c r="R87" s="285"/>
      <c r="S87" s="285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85"/>
      <c r="R88" s="285"/>
      <c r="S88" s="285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307"/>
      <c r="R89" s="308"/>
      <c r="S89" s="309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2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2021-08-18(수) 오전 00:00</v>
      </c>
      <c r="C96" s="323"/>
      <c r="D96" s="282" t="str">
        <f>TEXT($G$1, "[$-ko-KR]yyyy-mm-dd(ddd) ") &amp; "오후 14:00"</f>
        <v>2021-08-18(수) 오후 14:00</v>
      </c>
      <c r="E96" s="283"/>
      <c r="F96" s="284"/>
      <c r="G96" s="282" t="str">
        <f>TEXT($G$1, "[$-ko-KR]yyyy-mm-dd(ddd) ") &amp; "오후 19:00"</f>
        <v>2021-08-18(수) 오후 19:00</v>
      </c>
      <c r="H96" s="283"/>
      <c r="I96" s="284"/>
      <c r="J96" s="282" t="str">
        <f>TEXT($G$1, "[$-ko-KR]yyyy-mm-dd(ddd) ") &amp; "오후 21:00"</f>
        <v>2021-08-18(수) 오후 21:00</v>
      </c>
      <c r="K96" s="283"/>
      <c r="L96" s="284"/>
      <c r="M96" s="282" t="str">
        <f>TEXT($G$1+1, "[$-ko-KR]yyyy-mm-dd(ddd) ") &amp; "오전 00:00"</f>
        <v>2021-08-19(목)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80"/>
      <c r="R98" s="280"/>
      <c r="S98" s="280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80"/>
      <c r="R99" s="280"/>
      <c r="S99" s="280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85"/>
      <c r="R100" s="285"/>
      <c r="S100" s="285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85"/>
      <c r="R101" s="285"/>
      <c r="S101" s="285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85"/>
      <c r="R102" s="285"/>
      <c r="S102" s="285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85"/>
      <c r="R103" s="285"/>
      <c r="S103" s="285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85"/>
      <c r="R104" s="285"/>
      <c r="S104" s="285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85"/>
      <c r="R105" s="285"/>
      <c r="S105" s="285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94"/>
      <c r="R107" s="295"/>
      <c r="S107" s="296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97"/>
      <c r="R108" s="298"/>
      <c r="S108" s="299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300"/>
      <c r="R109" s="301"/>
      <c r="S109" s="302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85"/>
      <c r="R110" s="285"/>
      <c r="S110" s="285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80"/>
      <c r="R111" s="280"/>
      <c r="S111" s="280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80"/>
      <c r="R112" s="280"/>
      <c r="S112" s="280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85"/>
      <c r="R113" s="285"/>
      <c r="S113" s="285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85"/>
      <c r="R114" s="285"/>
      <c r="S114" s="285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85"/>
      <c r="R115" s="285"/>
      <c r="S115" s="285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307"/>
      <c r="R116" s="308"/>
      <c r="S116" s="309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2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2021-08-18(수) 오전 00:00</v>
      </c>
      <c r="C123" s="323"/>
      <c r="D123" s="282" t="str">
        <f>TEXT($G$1, "[$-ko-KR]yyyy-mm-dd(ddd) ") &amp; "오후 14:00"</f>
        <v>2021-08-18(수) 오후 14:00</v>
      </c>
      <c r="E123" s="283"/>
      <c r="F123" s="284"/>
      <c r="G123" s="282" t="str">
        <f>TEXT($G$1, "[$-ko-KR]yyyy-mm-dd(ddd) ") &amp; "오후 19:00"</f>
        <v>2021-08-18(수) 오후 19:00</v>
      </c>
      <c r="H123" s="283"/>
      <c r="I123" s="284"/>
      <c r="J123" s="282" t="str">
        <f>TEXT($G$1, "[$-ko-KR]yyyy-mm-dd(ddd) ") &amp; "오후 21:00"</f>
        <v>2021-08-18(수) 오후 21:00</v>
      </c>
      <c r="K123" s="283"/>
      <c r="L123" s="284"/>
      <c r="M123" s="282" t="str">
        <f>TEXT($G$1+1, "[$-ko-KR]yyyy-mm-dd(ddd) ") &amp; "오전 00:00"</f>
        <v>2021-08-19(목)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80"/>
      <c r="R125" s="280"/>
      <c r="S125" s="280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80"/>
      <c r="R126" s="280"/>
      <c r="S126" s="280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85"/>
      <c r="R127" s="285"/>
      <c r="S127" s="285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85"/>
      <c r="R128" s="285"/>
      <c r="S128" s="285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85"/>
      <c r="R129" s="285"/>
      <c r="S129" s="285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85"/>
      <c r="R130" s="285"/>
      <c r="S130" s="285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85"/>
      <c r="R131" s="285"/>
      <c r="S131" s="285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85"/>
      <c r="R132" s="285"/>
      <c r="S132" s="285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94"/>
      <c r="R134" s="295"/>
      <c r="S134" s="296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97"/>
      <c r="R135" s="298"/>
      <c r="S135" s="299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300"/>
      <c r="R136" s="301"/>
      <c r="S136" s="302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85"/>
      <c r="R137" s="285"/>
      <c r="S137" s="285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80"/>
      <c r="R138" s="280"/>
      <c r="S138" s="280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80"/>
      <c r="R139" s="280"/>
      <c r="S139" s="280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85"/>
      <c r="R140" s="285"/>
      <c r="S140" s="285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2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2021-08-18(수) 오전 00:00</v>
      </c>
      <c r="C150" s="323"/>
      <c r="D150" s="282" t="str">
        <f>TEXT($G$1, "[$-ko-KR]yyyy-mm-dd(ddd) ") &amp; "오후 14:00"</f>
        <v>2021-08-18(수) 오후 14:00</v>
      </c>
      <c r="E150" s="283"/>
      <c r="F150" s="284"/>
      <c r="G150" s="282" t="str">
        <f>TEXT($G$1, "[$-ko-KR]yyyy-mm-dd(ddd) ") &amp; "오후 19:00"</f>
        <v>2021-08-18(수) 오후 19:00</v>
      </c>
      <c r="H150" s="283"/>
      <c r="I150" s="284"/>
      <c r="J150" s="282" t="str">
        <f>TEXT($G$1, "[$-ko-KR]yyyy-mm-dd(ddd) ") &amp; "오후 21:00"</f>
        <v>2021-08-18(수) 오후 21:00</v>
      </c>
      <c r="K150" s="283"/>
      <c r="L150" s="284"/>
      <c r="M150" s="282" t="str">
        <f>TEXT($G$1+1, "[$-ko-KR]yyyy-mm-dd(ddd) ") &amp; "오전 00:00"</f>
        <v>2021-08-19(목)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80"/>
      <c r="R152" s="280"/>
      <c r="S152" s="280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80"/>
      <c r="R153" s="280"/>
      <c r="S153" s="280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85"/>
      <c r="R154" s="285"/>
      <c r="S154" s="285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85"/>
      <c r="R155" s="285"/>
      <c r="S155" s="285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85"/>
      <c r="R156" s="285"/>
      <c r="S156" s="285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85"/>
      <c r="R157" s="285"/>
      <c r="S157" s="285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85"/>
      <c r="R158" s="285"/>
      <c r="S158" s="285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85"/>
      <c r="R159" s="285"/>
      <c r="S159" s="285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94"/>
      <c r="R161" s="295"/>
      <c r="S161" s="296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97"/>
      <c r="R162" s="298"/>
      <c r="S162" s="299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300"/>
      <c r="R163" s="301"/>
      <c r="S163" s="302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85"/>
      <c r="R164" s="285"/>
      <c r="S164" s="285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80"/>
      <c r="R165" s="280"/>
      <c r="S165" s="280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80"/>
      <c r="R166" s="280"/>
      <c r="S166" s="280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85"/>
      <c r="R167" s="285"/>
      <c r="S167" s="285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85"/>
      <c r="R168" s="285"/>
      <c r="S168" s="285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85"/>
      <c r="R169" s="285"/>
      <c r="S169" s="285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307"/>
      <c r="R170" s="308"/>
      <c r="S170" s="309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2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2021-08-18(수) 오전 00:00</v>
      </c>
      <c r="C177" s="323"/>
      <c r="D177" s="282" t="str">
        <f>TEXT($G$1, "[$-ko-KR]yyyy-mm-dd(ddd) ") &amp; "오후 14:00"</f>
        <v>2021-08-18(수) 오후 14:00</v>
      </c>
      <c r="E177" s="283"/>
      <c r="F177" s="284"/>
      <c r="G177" s="282" t="str">
        <f>TEXT($G$1, "[$-ko-KR]yyyy-mm-dd(ddd) ") &amp; "오후 19:00"</f>
        <v>2021-08-18(수) 오후 19:00</v>
      </c>
      <c r="H177" s="283"/>
      <c r="I177" s="284"/>
      <c r="J177" s="282" t="str">
        <f>TEXT($G$1, "[$-ko-KR]yyyy-mm-dd(ddd) ") &amp; "오후 21:00"</f>
        <v>2021-08-18(수) 오후 21:00</v>
      </c>
      <c r="K177" s="283"/>
      <c r="L177" s="284"/>
      <c r="M177" s="282" t="str">
        <f>TEXT($G$1+1, "[$-ko-KR]yyyy-mm-dd(ddd) ") &amp; "오전 00:00"</f>
        <v>2021-08-19(목)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80"/>
      <c r="R179" s="280"/>
      <c r="S179" s="280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80"/>
      <c r="R180" s="280"/>
      <c r="S180" s="280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85"/>
      <c r="R181" s="285"/>
      <c r="S181" s="285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85"/>
      <c r="R182" s="285"/>
      <c r="S182" s="285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85"/>
      <c r="R183" s="285"/>
      <c r="S183" s="285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85"/>
      <c r="R184" s="285"/>
      <c r="S184" s="285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85"/>
      <c r="R185" s="285"/>
      <c r="S185" s="285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85"/>
      <c r="R186" s="285"/>
      <c r="S186" s="285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94"/>
      <c r="R188" s="295"/>
      <c r="S188" s="296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97"/>
      <c r="R189" s="298"/>
      <c r="S189" s="299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300"/>
      <c r="R190" s="301"/>
      <c r="S190" s="302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85"/>
      <c r="R191" s="285"/>
      <c r="S191" s="285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80"/>
      <c r="R192" s="280"/>
      <c r="S192" s="280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80"/>
      <c r="R193" s="280"/>
      <c r="S193" s="280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85"/>
      <c r="R194" s="285"/>
      <c r="S194" s="285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85"/>
      <c r="R195" s="285"/>
      <c r="S195" s="285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85"/>
      <c r="R196" s="285"/>
      <c r="S196" s="285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307"/>
      <c r="R197" s="308"/>
      <c r="S197" s="309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44427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3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2021-08-19(목) 오전 00:00</v>
      </c>
      <c r="C15" s="326"/>
      <c r="D15" s="282" t="str">
        <f>TEXT($G$1, "[$-ko-KR]yyyy-mm-dd(ddd) ") &amp; "오후 14:00"</f>
        <v>2021-08-19(목) 오후 14:00</v>
      </c>
      <c r="E15" s="283"/>
      <c r="F15" s="284"/>
      <c r="G15" s="282" t="str">
        <f>TEXT($G$1, "[$-ko-KR]yyyy-mm-dd(ddd) ") &amp; "오후 19:00"</f>
        <v>2021-08-19(목) 오후 19:00</v>
      </c>
      <c r="H15" s="283"/>
      <c r="I15" s="284"/>
      <c r="J15" s="282" t="str">
        <f>TEXT($G$1, "[$-ko-KR]yyyy-mm-dd(ddd) ") &amp; "오후 21:00"</f>
        <v>2021-08-19(목) 오후 21:00</v>
      </c>
      <c r="K15" s="283"/>
      <c r="L15" s="284"/>
      <c r="M15" s="282" t="str">
        <f>TEXT($G$1+1, "[$-ko-KR]yyyy-mm-dd(ddd) ") &amp; "오전 00:00"</f>
        <v>2021-08-20(금)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85"/>
      <c r="R20" s="285"/>
      <c r="S20" s="285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85"/>
      <c r="R21" s="285"/>
      <c r="S21" s="285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85"/>
      <c r="R22" s="285"/>
      <c r="S22" s="285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85"/>
      <c r="R23" s="285"/>
      <c r="S23" s="285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94"/>
      <c r="R26" s="295"/>
      <c r="S26" s="296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97"/>
      <c r="R27" s="298"/>
      <c r="S27" s="299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85"/>
      <c r="R29" s="285"/>
      <c r="S29" s="285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85"/>
      <c r="R32" s="285"/>
      <c r="S32" s="285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3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2021-08-19(목) 오전 00:00</v>
      </c>
      <c r="C42" s="323"/>
      <c r="D42" s="282" t="str">
        <f>TEXT($G$1, "[$-ko-KR]yyyy-mm-dd(ddd) ") &amp; "오후 14:00"</f>
        <v>2021-08-19(목) 오후 14:00</v>
      </c>
      <c r="E42" s="283"/>
      <c r="F42" s="284"/>
      <c r="G42" s="282" t="str">
        <f>TEXT($G$1, "[$-ko-KR]yyyy-mm-dd(ddd) ") &amp; "오후 19:00"</f>
        <v>2021-08-19(목) 오후 19:00</v>
      </c>
      <c r="H42" s="283"/>
      <c r="I42" s="284"/>
      <c r="J42" s="282" t="str">
        <f>TEXT($G$1, "[$-ko-KR]yyyy-mm-dd(ddd) ") &amp; "오후 21:00"</f>
        <v>2021-08-19(목) 오후 21:00</v>
      </c>
      <c r="K42" s="283"/>
      <c r="L42" s="284"/>
      <c r="M42" s="282" t="str">
        <f>TEXT($G$1+1, "[$-ko-KR]yyyy-mm-dd(ddd) ") &amp; "오전 00:00"</f>
        <v>2021-08-20(금)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80"/>
      <c r="R44" s="280"/>
      <c r="S44" s="280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80"/>
      <c r="R45" s="280"/>
      <c r="S45" s="280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85"/>
      <c r="R46" s="285"/>
      <c r="S46" s="285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85"/>
      <c r="R47" s="285"/>
      <c r="S47" s="285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85"/>
      <c r="R48" s="285"/>
      <c r="S48" s="285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85"/>
      <c r="R49" s="285"/>
      <c r="S49" s="285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85"/>
      <c r="R50" s="285"/>
      <c r="S50" s="285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85"/>
      <c r="R51" s="285"/>
      <c r="S51" s="285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94"/>
      <c r="R53" s="295"/>
      <c r="S53" s="296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97"/>
      <c r="R54" s="298"/>
      <c r="S54" s="299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300"/>
      <c r="R55" s="301"/>
      <c r="S55" s="302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85"/>
      <c r="R56" s="285"/>
      <c r="S56" s="285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80"/>
      <c r="R57" s="280"/>
      <c r="S57" s="280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80"/>
      <c r="R58" s="280"/>
      <c r="S58" s="280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85"/>
      <c r="R59" s="285"/>
      <c r="S59" s="285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85"/>
      <c r="R60" s="285"/>
      <c r="S60" s="285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3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2021-08-19(목) 오전 00:00</v>
      </c>
      <c r="C69" s="323"/>
      <c r="D69" s="282" t="str">
        <f>TEXT($G$1, "[$-ko-KR]yyyy-mm-dd(ddd) ") &amp; "오후 14:00"</f>
        <v>2021-08-19(목) 오후 14:00</v>
      </c>
      <c r="E69" s="283"/>
      <c r="F69" s="284"/>
      <c r="G69" s="282" t="str">
        <f>TEXT($G$1, "[$-ko-KR]yyyy-mm-dd(ddd) ") &amp; "오후 19:00"</f>
        <v>2021-08-19(목) 오후 19:00</v>
      </c>
      <c r="H69" s="283"/>
      <c r="I69" s="284"/>
      <c r="J69" s="282" t="str">
        <f>TEXT($G$1, "[$-ko-KR]yyyy-mm-dd(ddd) ") &amp; "오후 21:00"</f>
        <v>2021-08-19(목) 오후 21:00</v>
      </c>
      <c r="K69" s="283"/>
      <c r="L69" s="284"/>
      <c r="M69" s="282" t="str">
        <f>TEXT($G$1+1, "[$-ko-KR]yyyy-mm-dd(ddd) ") &amp; "오전 00:00"</f>
        <v>2021-08-20(금)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80"/>
      <c r="R71" s="280"/>
      <c r="S71" s="280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80"/>
      <c r="R72" s="280"/>
      <c r="S72" s="280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85"/>
      <c r="R73" s="285"/>
      <c r="S73" s="285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85"/>
      <c r="R74" s="285"/>
      <c r="S74" s="285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85"/>
      <c r="R75" s="285"/>
      <c r="S75" s="285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85"/>
      <c r="R76" s="285"/>
      <c r="S76" s="285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85"/>
      <c r="R77" s="285"/>
      <c r="S77" s="285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85"/>
      <c r="R78" s="285"/>
      <c r="S78" s="285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94"/>
      <c r="R80" s="295"/>
      <c r="S80" s="296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97"/>
      <c r="R81" s="298"/>
      <c r="S81" s="299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300"/>
      <c r="R82" s="301"/>
      <c r="S82" s="302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85"/>
      <c r="R83" s="285"/>
      <c r="S83" s="285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80"/>
      <c r="R84" s="280"/>
      <c r="S84" s="280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80"/>
      <c r="R85" s="280"/>
      <c r="S85" s="280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85"/>
      <c r="R86" s="285"/>
      <c r="S86" s="285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85"/>
      <c r="R87" s="285"/>
      <c r="S87" s="285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85"/>
      <c r="R88" s="285"/>
      <c r="S88" s="285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307"/>
      <c r="R89" s="308"/>
      <c r="S89" s="309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3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2021-08-19(목) 오전 00:00</v>
      </c>
      <c r="C96" s="323"/>
      <c r="D96" s="282" t="str">
        <f>TEXT($G$1, "[$-ko-KR]yyyy-mm-dd(ddd) ") &amp; "오후 14:00"</f>
        <v>2021-08-19(목) 오후 14:00</v>
      </c>
      <c r="E96" s="283"/>
      <c r="F96" s="284"/>
      <c r="G96" s="282" t="str">
        <f>TEXT($G$1, "[$-ko-KR]yyyy-mm-dd(ddd) ") &amp; "오후 19:00"</f>
        <v>2021-08-19(목) 오후 19:00</v>
      </c>
      <c r="H96" s="283"/>
      <c r="I96" s="284"/>
      <c r="J96" s="282" t="str">
        <f>TEXT($G$1, "[$-ko-KR]yyyy-mm-dd(ddd) ") &amp; "오후 21:00"</f>
        <v>2021-08-19(목) 오후 21:00</v>
      </c>
      <c r="K96" s="283"/>
      <c r="L96" s="284"/>
      <c r="M96" s="282" t="str">
        <f>TEXT($G$1+1, "[$-ko-KR]yyyy-mm-dd(ddd) ") &amp; "오전 00:00"</f>
        <v>2021-08-20(금)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80"/>
      <c r="R98" s="280"/>
      <c r="S98" s="280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80"/>
      <c r="R99" s="280"/>
      <c r="S99" s="280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85"/>
      <c r="R100" s="285"/>
      <c r="S100" s="285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85"/>
      <c r="R101" s="285"/>
      <c r="S101" s="285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85"/>
      <c r="R102" s="285"/>
      <c r="S102" s="285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85"/>
      <c r="R103" s="285"/>
      <c r="S103" s="285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85"/>
      <c r="R104" s="285"/>
      <c r="S104" s="285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85"/>
      <c r="R105" s="285"/>
      <c r="S105" s="285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94"/>
      <c r="R107" s="295"/>
      <c r="S107" s="296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97"/>
      <c r="R108" s="298"/>
      <c r="S108" s="299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300"/>
      <c r="R109" s="301"/>
      <c r="S109" s="302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85"/>
      <c r="R110" s="285"/>
      <c r="S110" s="285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80"/>
      <c r="R111" s="280"/>
      <c r="S111" s="280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80"/>
      <c r="R112" s="280"/>
      <c r="S112" s="280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85"/>
      <c r="R113" s="285"/>
      <c r="S113" s="285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85"/>
      <c r="R114" s="285"/>
      <c r="S114" s="285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85"/>
      <c r="R115" s="285"/>
      <c r="S115" s="285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307"/>
      <c r="R116" s="308"/>
      <c r="S116" s="309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3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2021-08-19(목) 오전 00:00</v>
      </c>
      <c r="C123" s="323"/>
      <c r="D123" s="282" t="str">
        <f>TEXT($G$1, "[$-ko-KR]yyyy-mm-dd(ddd) ") &amp; "오후 14:00"</f>
        <v>2021-08-19(목) 오후 14:00</v>
      </c>
      <c r="E123" s="283"/>
      <c r="F123" s="284"/>
      <c r="G123" s="282" t="str">
        <f>TEXT($G$1, "[$-ko-KR]yyyy-mm-dd(ddd) ") &amp; "오후 19:00"</f>
        <v>2021-08-19(목) 오후 19:00</v>
      </c>
      <c r="H123" s="283"/>
      <c r="I123" s="284"/>
      <c r="J123" s="282" t="str">
        <f>TEXT($G$1, "[$-ko-KR]yyyy-mm-dd(ddd) ") &amp; "오후 21:00"</f>
        <v>2021-08-19(목) 오후 21:00</v>
      </c>
      <c r="K123" s="283"/>
      <c r="L123" s="284"/>
      <c r="M123" s="282" t="str">
        <f>TEXT($G$1+1, "[$-ko-KR]yyyy-mm-dd(ddd) ") &amp; "오전 00:00"</f>
        <v>2021-08-20(금)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80"/>
      <c r="R125" s="280"/>
      <c r="S125" s="280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80"/>
      <c r="R126" s="280"/>
      <c r="S126" s="280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85"/>
      <c r="R127" s="285"/>
      <c r="S127" s="285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85"/>
      <c r="R128" s="285"/>
      <c r="S128" s="285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85"/>
      <c r="R129" s="285"/>
      <c r="S129" s="285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85"/>
      <c r="R130" s="285"/>
      <c r="S130" s="285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85"/>
      <c r="R131" s="285"/>
      <c r="S131" s="285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85"/>
      <c r="R132" s="285"/>
      <c r="S132" s="285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94"/>
      <c r="R134" s="295"/>
      <c r="S134" s="296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97"/>
      <c r="R135" s="298"/>
      <c r="S135" s="299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300"/>
      <c r="R136" s="301"/>
      <c r="S136" s="302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85"/>
      <c r="R137" s="285"/>
      <c r="S137" s="285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80"/>
      <c r="R138" s="280"/>
      <c r="S138" s="280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80"/>
      <c r="R139" s="280"/>
      <c r="S139" s="280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85"/>
      <c r="R140" s="285"/>
      <c r="S140" s="285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85"/>
      <c r="R141" s="285"/>
      <c r="S141" s="285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3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2021-08-19(목) 오전 00:00</v>
      </c>
      <c r="C150" s="323"/>
      <c r="D150" s="282" t="str">
        <f>TEXT($G$1, "[$-ko-KR]yyyy-mm-dd(ddd) ") &amp; "오후 14:00"</f>
        <v>2021-08-19(목) 오후 14:00</v>
      </c>
      <c r="E150" s="283"/>
      <c r="F150" s="284"/>
      <c r="G150" s="282" t="str">
        <f>TEXT($G$1, "[$-ko-KR]yyyy-mm-dd(ddd) ") &amp; "오후 19:00"</f>
        <v>2021-08-19(목) 오후 19:00</v>
      </c>
      <c r="H150" s="283"/>
      <c r="I150" s="284"/>
      <c r="J150" s="282" t="str">
        <f>TEXT($G$1, "[$-ko-KR]yyyy-mm-dd(ddd) ") &amp; "오후 21:00"</f>
        <v>2021-08-19(목) 오후 21:00</v>
      </c>
      <c r="K150" s="283"/>
      <c r="L150" s="284"/>
      <c r="M150" s="282" t="str">
        <f>TEXT($G$1+1, "[$-ko-KR]yyyy-mm-dd(ddd) ") &amp; "오전 00:00"</f>
        <v>2021-08-20(금)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80"/>
      <c r="R152" s="280"/>
      <c r="S152" s="280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80"/>
      <c r="R153" s="280"/>
      <c r="S153" s="280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85"/>
      <c r="R154" s="285"/>
      <c r="S154" s="285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85"/>
      <c r="R155" s="285"/>
      <c r="S155" s="285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85"/>
      <c r="R156" s="285"/>
      <c r="S156" s="285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85"/>
      <c r="R157" s="285"/>
      <c r="S157" s="285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85"/>
      <c r="R158" s="285"/>
      <c r="S158" s="285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85"/>
      <c r="R159" s="285"/>
      <c r="S159" s="285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94"/>
      <c r="R161" s="295"/>
      <c r="S161" s="296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97"/>
      <c r="R162" s="298"/>
      <c r="S162" s="299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300"/>
      <c r="R163" s="301"/>
      <c r="S163" s="302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85"/>
      <c r="R164" s="285"/>
      <c r="S164" s="285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80"/>
      <c r="R165" s="280"/>
      <c r="S165" s="280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80"/>
      <c r="R166" s="280"/>
      <c r="S166" s="280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85"/>
      <c r="R167" s="285"/>
      <c r="S167" s="285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85"/>
      <c r="R168" s="285"/>
      <c r="S168" s="285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85"/>
      <c r="R169" s="285"/>
      <c r="S169" s="285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307"/>
      <c r="R170" s="308"/>
      <c r="S170" s="309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3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2021-08-19(목) 오전 00:00</v>
      </c>
      <c r="C177" s="323"/>
      <c r="D177" s="282" t="str">
        <f>TEXT($G$1, "[$-ko-KR]yyyy-mm-dd(ddd) ") &amp; "오후 14:00"</f>
        <v>2021-08-19(목) 오후 14:00</v>
      </c>
      <c r="E177" s="283"/>
      <c r="F177" s="284"/>
      <c r="G177" s="282" t="str">
        <f>TEXT($G$1, "[$-ko-KR]yyyy-mm-dd(ddd) ") &amp; "오후 19:00"</f>
        <v>2021-08-19(목) 오후 19:00</v>
      </c>
      <c r="H177" s="283"/>
      <c r="I177" s="284"/>
      <c r="J177" s="282" t="str">
        <f>TEXT($G$1, "[$-ko-KR]yyyy-mm-dd(ddd) ") &amp; "오후 21:00"</f>
        <v>2021-08-19(목) 오후 21:00</v>
      </c>
      <c r="K177" s="283"/>
      <c r="L177" s="284"/>
      <c r="M177" s="282" t="str">
        <f>TEXT($G$1+1, "[$-ko-KR]yyyy-mm-dd(ddd) ") &amp; "오전 00:00"</f>
        <v>2021-08-20(금)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80"/>
      <c r="R179" s="280"/>
      <c r="S179" s="280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80"/>
      <c r="R180" s="280"/>
      <c r="S180" s="280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85"/>
      <c r="R181" s="285"/>
      <c r="S181" s="285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85"/>
      <c r="R182" s="285"/>
      <c r="S182" s="285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85"/>
      <c r="R183" s="285"/>
      <c r="S183" s="285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85"/>
      <c r="R184" s="285"/>
      <c r="S184" s="285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5"/>
      <c r="R185" s="285"/>
      <c r="S185" s="285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85"/>
      <c r="R186" s="285"/>
      <c r="S186" s="285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94"/>
      <c r="R188" s="295"/>
      <c r="S188" s="296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97"/>
      <c r="R189" s="298"/>
      <c r="S189" s="299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300"/>
      <c r="R190" s="301"/>
      <c r="S190" s="302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85"/>
      <c r="R191" s="285"/>
      <c r="S191" s="285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80"/>
      <c r="R192" s="280"/>
      <c r="S192" s="280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80"/>
      <c r="R193" s="280"/>
      <c r="S193" s="280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85"/>
      <c r="R194" s="285"/>
      <c r="S194" s="285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5"/>
      <c r="R195" s="285"/>
      <c r="S195" s="285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85"/>
      <c r="R196" s="285"/>
      <c r="S196" s="285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307"/>
      <c r="R197" s="308"/>
      <c r="S197" s="309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44428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35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2021-08-20(금) 오전 00:00</v>
      </c>
      <c r="C15" s="326"/>
      <c r="D15" s="282" t="str">
        <f>TEXT($G$1, "[$-ko-KR]yyyy-mm-dd(ddd) ") &amp; "오후 14:00"</f>
        <v>2021-08-20(금) 오후 14:00</v>
      </c>
      <c r="E15" s="283"/>
      <c r="F15" s="284"/>
      <c r="G15" s="282" t="str">
        <f>TEXT($G$1, "[$-ko-KR]yyyy-mm-dd(ddd) ") &amp; "오후 19:00"</f>
        <v>2021-08-20(금) 오후 19:00</v>
      </c>
      <c r="H15" s="283"/>
      <c r="I15" s="284"/>
      <c r="J15" s="282" t="str">
        <f>TEXT($G$1, "[$-ko-KR]yyyy-mm-dd(ddd) ") &amp; "오후 21:00"</f>
        <v>2021-08-20(금) 오후 21:00</v>
      </c>
      <c r="K15" s="283"/>
      <c r="L15" s="284"/>
      <c r="M15" s="282" t="str">
        <f>TEXT($G$1+1, "[$-ko-KR]yyyy-mm-dd(ddd) ") &amp; "오전 00:00"</f>
        <v>2021-08-21(토)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85"/>
      <c r="R20" s="285"/>
      <c r="S20" s="285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85"/>
      <c r="R21" s="285"/>
      <c r="S21" s="285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85"/>
      <c r="R22" s="285"/>
      <c r="S22" s="285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85"/>
      <c r="R23" s="285"/>
      <c r="S23" s="285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94"/>
      <c r="R26" s="295"/>
      <c r="S26" s="296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97"/>
      <c r="R27" s="298"/>
      <c r="S27" s="299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85"/>
      <c r="R29" s="285"/>
      <c r="S29" s="285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85"/>
      <c r="R32" s="285"/>
      <c r="S32" s="285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35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2021-08-20(금) 오전 00:00</v>
      </c>
      <c r="C42" s="323"/>
      <c r="D42" s="282" t="str">
        <f>TEXT($G$1, "[$-ko-KR]yyyy-mm-dd(ddd) ") &amp; "오후 14:00"</f>
        <v>2021-08-20(금) 오후 14:00</v>
      </c>
      <c r="E42" s="283"/>
      <c r="F42" s="284"/>
      <c r="G42" s="282" t="str">
        <f>TEXT($G$1, "[$-ko-KR]yyyy-mm-dd(ddd) ") &amp; "오후 19:00"</f>
        <v>2021-08-20(금) 오후 19:00</v>
      </c>
      <c r="H42" s="283"/>
      <c r="I42" s="284"/>
      <c r="J42" s="282" t="str">
        <f>TEXT($G$1, "[$-ko-KR]yyyy-mm-dd(ddd) ") &amp; "오후 21:00"</f>
        <v>2021-08-20(금) 오후 21:00</v>
      </c>
      <c r="K42" s="283"/>
      <c r="L42" s="284"/>
      <c r="M42" s="282" t="str">
        <f>TEXT($G$1+1, "[$-ko-KR]yyyy-mm-dd(ddd) ") &amp; "오전 00:00"</f>
        <v>2021-08-21(토)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80"/>
      <c r="R44" s="280"/>
      <c r="S44" s="280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80"/>
      <c r="R45" s="280"/>
      <c r="S45" s="280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85"/>
      <c r="R46" s="285"/>
      <c r="S46" s="285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85"/>
      <c r="R47" s="285"/>
      <c r="S47" s="285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85"/>
      <c r="R48" s="285"/>
      <c r="S48" s="285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85"/>
      <c r="R49" s="285"/>
      <c r="S49" s="285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85"/>
      <c r="R50" s="285"/>
      <c r="S50" s="285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85"/>
      <c r="R51" s="285"/>
      <c r="S51" s="285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94"/>
      <c r="R53" s="295"/>
      <c r="S53" s="296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97"/>
      <c r="R54" s="298"/>
      <c r="S54" s="299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300"/>
      <c r="R55" s="301"/>
      <c r="S55" s="302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85"/>
      <c r="R56" s="285"/>
      <c r="S56" s="285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80"/>
      <c r="R57" s="280"/>
      <c r="S57" s="280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80"/>
      <c r="R58" s="280"/>
      <c r="S58" s="28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85"/>
      <c r="R59" s="285"/>
      <c r="S59" s="285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85"/>
      <c r="R60" s="285"/>
      <c r="S60" s="285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85"/>
      <c r="R61" s="285"/>
      <c r="S61" s="28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35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2021-08-20(금) 오전 00:00</v>
      </c>
      <c r="C69" s="323"/>
      <c r="D69" s="282" t="str">
        <f>TEXT($G$1, "[$-ko-KR]yyyy-mm-dd(ddd) ") &amp; "오후 14:00"</f>
        <v>2021-08-20(금) 오후 14:00</v>
      </c>
      <c r="E69" s="283"/>
      <c r="F69" s="284"/>
      <c r="G69" s="282" t="str">
        <f>TEXT($G$1, "[$-ko-KR]yyyy-mm-dd(ddd) ") &amp; "오후 19:00"</f>
        <v>2021-08-20(금) 오후 19:00</v>
      </c>
      <c r="H69" s="283"/>
      <c r="I69" s="284"/>
      <c r="J69" s="282" t="str">
        <f>TEXT($G$1, "[$-ko-KR]yyyy-mm-dd(ddd) ") &amp; "오후 21:00"</f>
        <v>2021-08-20(금) 오후 21:00</v>
      </c>
      <c r="K69" s="283"/>
      <c r="L69" s="284"/>
      <c r="M69" s="282" t="str">
        <f>TEXT($G$1+1, "[$-ko-KR]yyyy-mm-dd(ddd) ") &amp; "오전 00:00"</f>
        <v>2021-08-21(토)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80"/>
      <c r="R71" s="280"/>
      <c r="S71" s="280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80"/>
      <c r="R72" s="280"/>
      <c r="S72" s="280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85"/>
      <c r="R73" s="285"/>
      <c r="S73" s="285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85"/>
      <c r="R74" s="285"/>
      <c r="S74" s="285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85"/>
      <c r="R75" s="285"/>
      <c r="S75" s="285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85"/>
      <c r="R76" s="285"/>
      <c r="S76" s="285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85"/>
      <c r="R77" s="285"/>
      <c r="S77" s="285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85"/>
      <c r="R78" s="285"/>
      <c r="S78" s="285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94"/>
      <c r="R80" s="295"/>
      <c r="S80" s="296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97"/>
      <c r="R81" s="298"/>
      <c r="S81" s="299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300"/>
      <c r="R82" s="301"/>
      <c r="S82" s="302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85"/>
      <c r="R83" s="285"/>
      <c r="S83" s="285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80"/>
      <c r="R84" s="280"/>
      <c r="S84" s="280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80"/>
      <c r="R85" s="280"/>
      <c r="S85" s="280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85"/>
      <c r="R86" s="285"/>
      <c r="S86" s="285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85"/>
      <c r="R87" s="285"/>
      <c r="S87" s="285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85"/>
      <c r="R88" s="285"/>
      <c r="S88" s="285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307"/>
      <c r="R89" s="308"/>
      <c r="S89" s="309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35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2021-08-20(금) 오전 00:00</v>
      </c>
      <c r="C96" s="323"/>
      <c r="D96" s="282" t="str">
        <f>TEXT($G$1, "[$-ko-KR]yyyy-mm-dd(ddd) ") &amp; "오후 14:00"</f>
        <v>2021-08-20(금) 오후 14:00</v>
      </c>
      <c r="E96" s="283"/>
      <c r="F96" s="284"/>
      <c r="G96" s="282" t="str">
        <f>TEXT($G$1, "[$-ko-KR]yyyy-mm-dd(ddd) ") &amp; "오후 19:00"</f>
        <v>2021-08-20(금) 오후 19:00</v>
      </c>
      <c r="H96" s="283"/>
      <c r="I96" s="284"/>
      <c r="J96" s="282" t="str">
        <f>TEXT($G$1, "[$-ko-KR]yyyy-mm-dd(ddd) ") &amp; "오후 21:00"</f>
        <v>2021-08-20(금) 오후 21:00</v>
      </c>
      <c r="K96" s="283"/>
      <c r="L96" s="284"/>
      <c r="M96" s="282" t="str">
        <f>TEXT($G$1+1, "[$-ko-KR]yyyy-mm-dd(ddd) ") &amp; "오전 00:00"</f>
        <v>2021-08-21(토)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80"/>
      <c r="R98" s="280"/>
      <c r="S98" s="280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80"/>
      <c r="R99" s="280"/>
      <c r="S99" s="280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85"/>
      <c r="R100" s="285"/>
      <c r="S100" s="285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85"/>
      <c r="R101" s="285"/>
      <c r="S101" s="285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85"/>
      <c r="R102" s="285"/>
      <c r="S102" s="285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85"/>
      <c r="R103" s="285"/>
      <c r="S103" s="285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85"/>
      <c r="R104" s="285"/>
      <c r="S104" s="285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85"/>
      <c r="R105" s="285"/>
      <c r="S105" s="285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94"/>
      <c r="R107" s="295"/>
      <c r="S107" s="296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97"/>
      <c r="R108" s="298"/>
      <c r="S108" s="299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300"/>
      <c r="R109" s="301"/>
      <c r="S109" s="302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85"/>
      <c r="R110" s="285"/>
      <c r="S110" s="285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80"/>
      <c r="R111" s="280"/>
      <c r="S111" s="280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80"/>
      <c r="R112" s="280"/>
      <c r="S112" s="280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85"/>
      <c r="R113" s="285"/>
      <c r="S113" s="285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85"/>
      <c r="R114" s="285"/>
      <c r="S114" s="285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85"/>
      <c r="R115" s="285"/>
      <c r="S115" s="285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307"/>
      <c r="R116" s="308"/>
      <c r="S116" s="309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35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2021-08-20(금) 오전 00:00</v>
      </c>
      <c r="C123" s="323"/>
      <c r="D123" s="282" t="str">
        <f>TEXT($G$1, "[$-ko-KR]yyyy-mm-dd(ddd) ") &amp; "오후 14:00"</f>
        <v>2021-08-20(금) 오후 14:00</v>
      </c>
      <c r="E123" s="283"/>
      <c r="F123" s="284"/>
      <c r="G123" s="282" t="str">
        <f>TEXT($G$1, "[$-ko-KR]yyyy-mm-dd(ddd) ") &amp; "오후 19:00"</f>
        <v>2021-08-20(금) 오후 19:00</v>
      </c>
      <c r="H123" s="283"/>
      <c r="I123" s="284"/>
      <c r="J123" s="282" t="str">
        <f>TEXT($G$1, "[$-ko-KR]yyyy-mm-dd(ddd) ") &amp; "오후 21:00"</f>
        <v>2021-08-20(금) 오후 21:00</v>
      </c>
      <c r="K123" s="283"/>
      <c r="L123" s="284"/>
      <c r="M123" s="282" t="str">
        <f>TEXT($G$1+1, "[$-ko-KR]yyyy-mm-dd(ddd) ") &amp; "오전 00:00"</f>
        <v>2021-08-21(토)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80"/>
      <c r="R125" s="280"/>
      <c r="S125" s="280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80"/>
      <c r="R126" s="280"/>
      <c r="S126" s="280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85"/>
      <c r="R127" s="285"/>
      <c r="S127" s="285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85"/>
      <c r="R128" s="285"/>
      <c r="S128" s="285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85"/>
      <c r="R129" s="285"/>
      <c r="S129" s="285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85"/>
      <c r="R130" s="285"/>
      <c r="S130" s="285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85"/>
      <c r="R131" s="285"/>
      <c r="S131" s="285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85"/>
      <c r="R132" s="285"/>
      <c r="S132" s="285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94"/>
      <c r="R134" s="295"/>
      <c r="S134" s="296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97"/>
      <c r="R135" s="298"/>
      <c r="S135" s="299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300"/>
      <c r="R136" s="301"/>
      <c r="S136" s="302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85"/>
      <c r="R137" s="285"/>
      <c r="S137" s="285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80"/>
      <c r="R138" s="280"/>
      <c r="S138" s="280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80"/>
      <c r="R139" s="280"/>
      <c r="S139" s="28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85"/>
      <c r="R140" s="285"/>
      <c r="S140" s="285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85"/>
      <c r="R141" s="285"/>
      <c r="S141" s="285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85"/>
      <c r="R142" s="285"/>
      <c r="S142" s="28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35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2021-08-20(금) 오전 00:00</v>
      </c>
      <c r="C150" s="323"/>
      <c r="D150" s="282" t="str">
        <f>TEXT($G$1, "[$-ko-KR]yyyy-mm-dd(ddd) ") &amp; "오후 14:00"</f>
        <v>2021-08-20(금) 오후 14:00</v>
      </c>
      <c r="E150" s="283"/>
      <c r="F150" s="284"/>
      <c r="G150" s="282" t="str">
        <f>TEXT($G$1, "[$-ko-KR]yyyy-mm-dd(ddd) ") &amp; "오후 19:00"</f>
        <v>2021-08-20(금) 오후 19:00</v>
      </c>
      <c r="H150" s="283"/>
      <c r="I150" s="284"/>
      <c r="J150" s="282" t="str">
        <f>TEXT($G$1, "[$-ko-KR]yyyy-mm-dd(ddd) ") &amp; "오후 21:00"</f>
        <v>2021-08-20(금) 오후 21:00</v>
      </c>
      <c r="K150" s="283"/>
      <c r="L150" s="284"/>
      <c r="M150" s="282" t="str">
        <f>TEXT($G$1+1, "[$-ko-KR]yyyy-mm-dd(ddd) ") &amp; "오전 00:00"</f>
        <v>2021-08-21(토)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0"/>
      <c r="R152" s="280"/>
      <c r="S152" s="280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80"/>
      <c r="R153" s="280"/>
      <c r="S153" s="280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85"/>
      <c r="R154" s="285"/>
      <c r="S154" s="285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85"/>
      <c r="R155" s="285"/>
      <c r="S155" s="285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85"/>
      <c r="R156" s="285"/>
      <c r="S156" s="285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85"/>
      <c r="R157" s="285"/>
      <c r="S157" s="285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85"/>
      <c r="R158" s="285"/>
      <c r="S158" s="285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85"/>
      <c r="R159" s="285"/>
      <c r="S159" s="285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94"/>
      <c r="R161" s="295"/>
      <c r="S161" s="296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97"/>
      <c r="R162" s="298"/>
      <c r="S162" s="299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300"/>
      <c r="R163" s="301"/>
      <c r="S163" s="302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85"/>
      <c r="R164" s="285"/>
      <c r="S164" s="285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80"/>
      <c r="R165" s="280"/>
      <c r="S165" s="280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80"/>
      <c r="R166" s="280"/>
      <c r="S166" s="280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85"/>
      <c r="R167" s="285"/>
      <c r="S167" s="285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85"/>
      <c r="R168" s="285"/>
      <c r="S168" s="285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85"/>
      <c r="R169" s="285"/>
      <c r="S169" s="285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307"/>
      <c r="R170" s="308"/>
      <c r="S170" s="309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35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2021-08-20(금) 오전 00:00</v>
      </c>
      <c r="C177" s="323"/>
      <c r="D177" s="282" t="str">
        <f>TEXT($G$1, "[$-ko-KR]yyyy-mm-dd(ddd) ") &amp; "오후 14:00"</f>
        <v>2021-08-20(금) 오후 14:00</v>
      </c>
      <c r="E177" s="283"/>
      <c r="F177" s="284"/>
      <c r="G177" s="282" t="str">
        <f>TEXT($G$1, "[$-ko-KR]yyyy-mm-dd(ddd) ") &amp; "오후 19:00"</f>
        <v>2021-08-20(금) 오후 19:00</v>
      </c>
      <c r="H177" s="283"/>
      <c r="I177" s="284"/>
      <c r="J177" s="282" t="str">
        <f>TEXT($G$1, "[$-ko-KR]yyyy-mm-dd(ddd) ") &amp; "오후 21:00"</f>
        <v>2021-08-20(금) 오후 21:00</v>
      </c>
      <c r="K177" s="283"/>
      <c r="L177" s="284"/>
      <c r="M177" s="282" t="str">
        <f>TEXT($G$1+1, "[$-ko-KR]yyyy-mm-dd(ddd) ") &amp; "오전 00:00"</f>
        <v>2021-08-21(토)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80"/>
      <c r="R179" s="280"/>
      <c r="S179" s="280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80"/>
      <c r="R180" s="280"/>
      <c r="S180" s="280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85"/>
      <c r="R181" s="285"/>
      <c r="S181" s="285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85"/>
      <c r="R182" s="285"/>
      <c r="S182" s="285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85"/>
      <c r="R183" s="285"/>
      <c r="S183" s="285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85"/>
      <c r="R184" s="285"/>
      <c r="S184" s="285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85"/>
      <c r="R185" s="285"/>
      <c r="S185" s="285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85"/>
      <c r="R186" s="285"/>
      <c r="S186" s="285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94"/>
      <c r="R188" s="295"/>
      <c r="S188" s="296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97"/>
      <c r="R189" s="298"/>
      <c r="S189" s="299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300"/>
      <c r="R190" s="301"/>
      <c r="S190" s="302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85"/>
      <c r="R191" s="285"/>
      <c r="S191" s="285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80"/>
      <c r="R192" s="280"/>
      <c r="S192" s="280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80"/>
      <c r="R193" s="280"/>
      <c r="S193" s="280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85"/>
      <c r="R194" s="285"/>
      <c r="S194" s="285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85"/>
      <c r="R195" s="285"/>
      <c r="S195" s="285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85"/>
      <c r="R196" s="285"/>
      <c r="S196" s="285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307"/>
      <c r="R197" s="308"/>
      <c r="S197" s="309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44429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39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2021-08-21(토) 오전 00:00</v>
      </c>
      <c r="C15" s="326"/>
      <c r="D15" s="282" t="str">
        <f>TEXT($G$1, "[$-ko-KR]yyyy-mm-dd(ddd) ") &amp; "오후 14:00"</f>
        <v>2021-08-21(토) 오후 14:00</v>
      </c>
      <c r="E15" s="283"/>
      <c r="F15" s="284"/>
      <c r="G15" s="282" t="str">
        <f>TEXT($G$1, "[$-ko-KR]yyyy-mm-dd(ddd) ") &amp; "오후 19:00"</f>
        <v>2021-08-21(토) 오후 19:00</v>
      </c>
      <c r="H15" s="283"/>
      <c r="I15" s="284"/>
      <c r="J15" s="282" t="str">
        <f>TEXT($G$1, "[$-ko-KR]yyyy-mm-dd(ddd) ") &amp; "오후 21:00"</f>
        <v>2021-08-21(토) 오후 21:00</v>
      </c>
      <c r="K15" s="283"/>
      <c r="L15" s="284"/>
      <c r="M15" s="282" t="str">
        <f>TEXT($G$1+1, "[$-ko-KR]yyyy-mm-dd(ddd) ") &amp; "오전 00:00"</f>
        <v>2021-08-22(일)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39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2021-08-21(토) 오전 00:00</v>
      </c>
      <c r="C42" s="323"/>
      <c r="D42" s="282" t="str">
        <f>TEXT($G$1, "[$-ko-KR]yyyy-mm-dd(ddd) ") &amp; "오후 14:00"</f>
        <v>2021-08-21(토) 오후 14:00</v>
      </c>
      <c r="E42" s="283"/>
      <c r="F42" s="284"/>
      <c r="G42" s="282" t="str">
        <f>TEXT($G$1, "[$-ko-KR]yyyy-mm-dd(ddd) ") &amp; "오후 19:00"</f>
        <v>2021-08-21(토) 오후 19:00</v>
      </c>
      <c r="H42" s="283"/>
      <c r="I42" s="284"/>
      <c r="J42" s="282" t="str">
        <f>TEXT($G$1, "[$-ko-KR]yyyy-mm-dd(ddd) ") &amp; "오후 21:00"</f>
        <v>2021-08-21(토) 오후 21:00</v>
      </c>
      <c r="K42" s="283"/>
      <c r="L42" s="284"/>
      <c r="M42" s="282" t="str">
        <f>TEXT($G$1+1, "[$-ko-KR]yyyy-mm-dd(ddd) ") &amp; "오전 00:00"</f>
        <v>2021-08-22(일)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85"/>
      <c r="R46" s="285"/>
      <c r="S46" s="285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85"/>
      <c r="R47" s="285"/>
      <c r="S47" s="285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85"/>
      <c r="R48" s="285"/>
      <c r="S48" s="285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5"/>
      <c r="R49" s="285"/>
      <c r="S49" s="285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5"/>
      <c r="R50" s="285"/>
      <c r="S50" s="285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85"/>
      <c r="R51" s="285"/>
      <c r="S51" s="285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94"/>
      <c r="R53" s="295"/>
      <c r="S53" s="296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7"/>
      <c r="R54" s="298"/>
      <c r="S54" s="299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0"/>
      <c r="R55" s="301"/>
      <c r="S55" s="302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85"/>
      <c r="R56" s="285"/>
      <c r="S56" s="285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5"/>
      <c r="R59" s="285"/>
      <c r="S59" s="285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39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2021-08-21(토) 오전 00:00</v>
      </c>
      <c r="C69" s="323"/>
      <c r="D69" s="282" t="str">
        <f>TEXT($G$1, "[$-ko-KR]yyyy-mm-dd(ddd) ") &amp; "오후 14:00"</f>
        <v>2021-08-21(토) 오후 14:00</v>
      </c>
      <c r="E69" s="283"/>
      <c r="F69" s="284"/>
      <c r="G69" s="282" t="str">
        <f>TEXT($G$1, "[$-ko-KR]yyyy-mm-dd(ddd) ") &amp; "오후 19:00"</f>
        <v>2021-08-21(토) 오후 19:00</v>
      </c>
      <c r="H69" s="283"/>
      <c r="I69" s="284"/>
      <c r="J69" s="282" t="str">
        <f>TEXT($G$1, "[$-ko-KR]yyyy-mm-dd(ddd) ") &amp; "오후 21:00"</f>
        <v>2021-08-21(토) 오후 21:00</v>
      </c>
      <c r="K69" s="283"/>
      <c r="L69" s="284"/>
      <c r="M69" s="282" t="str">
        <f>TEXT($G$1+1, "[$-ko-KR]yyyy-mm-dd(ddd) ") &amp; "오전 00:00"</f>
        <v>2021-08-22(일)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85"/>
      <c r="R73" s="285"/>
      <c r="S73" s="285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85"/>
      <c r="R74" s="285"/>
      <c r="S74" s="285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85"/>
      <c r="R75" s="285"/>
      <c r="S75" s="285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5"/>
      <c r="R76" s="285"/>
      <c r="S76" s="285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5"/>
      <c r="R77" s="285"/>
      <c r="S77" s="285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85"/>
      <c r="R78" s="285"/>
      <c r="S78" s="285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94"/>
      <c r="R80" s="295"/>
      <c r="S80" s="296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7"/>
      <c r="R81" s="298"/>
      <c r="S81" s="299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0"/>
      <c r="R82" s="301"/>
      <c r="S82" s="302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85"/>
      <c r="R83" s="285"/>
      <c r="S83" s="285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5"/>
      <c r="R86" s="285"/>
      <c r="S86" s="285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5"/>
      <c r="R87" s="285"/>
      <c r="S87" s="285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85"/>
      <c r="R88" s="285"/>
      <c r="S88" s="285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307"/>
      <c r="R89" s="308"/>
      <c r="S89" s="309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39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2021-08-21(토) 오전 00:00</v>
      </c>
      <c r="C96" s="323"/>
      <c r="D96" s="282" t="str">
        <f>TEXT($G$1, "[$-ko-KR]yyyy-mm-dd(ddd) ") &amp; "오후 14:00"</f>
        <v>2021-08-21(토) 오후 14:00</v>
      </c>
      <c r="E96" s="283"/>
      <c r="F96" s="284"/>
      <c r="G96" s="282" t="str">
        <f>TEXT($G$1, "[$-ko-KR]yyyy-mm-dd(ddd) ") &amp; "오후 19:00"</f>
        <v>2021-08-21(토) 오후 19:00</v>
      </c>
      <c r="H96" s="283"/>
      <c r="I96" s="284"/>
      <c r="J96" s="282" t="str">
        <f>TEXT($G$1, "[$-ko-KR]yyyy-mm-dd(ddd) ") &amp; "오후 21:00"</f>
        <v>2021-08-21(토) 오후 21:00</v>
      </c>
      <c r="K96" s="283"/>
      <c r="L96" s="284"/>
      <c r="M96" s="282" t="str">
        <f>TEXT($G$1+1, "[$-ko-KR]yyyy-mm-dd(ddd) ") &amp; "오전 00:00"</f>
        <v>2021-08-22(일)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85"/>
      <c r="R100" s="285"/>
      <c r="S100" s="285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85"/>
      <c r="R101" s="285"/>
      <c r="S101" s="285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85"/>
      <c r="R102" s="285"/>
      <c r="S102" s="285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5"/>
      <c r="R103" s="285"/>
      <c r="S103" s="285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5"/>
      <c r="R104" s="285"/>
      <c r="S104" s="285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85"/>
      <c r="R105" s="285"/>
      <c r="S105" s="285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94"/>
      <c r="R107" s="295"/>
      <c r="S107" s="296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7"/>
      <c r="R108" s="298"/>
      <c r="S108" s="299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0"/>
      <c r="R109" s="301"/>
      <c r="S109" s="302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85"/>
      <c r="R110" s="285"/>
      <c r="S110" s="285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5"/>
      <c r="R113" s="285"/>
      <c r="S113" s="285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5"/>
      <c r="R114" s="285"/>
      <c r="S114" s="285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85"/>
      <c r="R115" s="285"/>
      <c r="S115" s="285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307"/>
      <c r="R116" s="308"/>
      <c r="S116" s="309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39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2021-08-21(토) 오전 00:00</v>
      </c>
      <c r="C123" s="323"/>
      <c r="D123" s="282" t="str">
        <f>TEXT($G$1, "[$-ko-KR]yyyy-mm-dd(ddd) ") &amp; "오후 14:00"</f>
        <v>2021-08-21(토) 오후 14:00</v>
      </c>
      <c r="E123" s="283"/>
      <c r="F123" s="284"/>
      <c r="G123" s="282" t="str">
        <f>TEXT($G$1, "[$-ko-KR]yyyy-mm-dd(ddd) ") &amp; "오후 19:00"</f>
        <v>2021-08-21(토) 오후 19:00</v>
      </c>
      <c r="H123" s="283"/>
      <c r="I123" s="284"/>
      <c r="J123" s="282" t="str">
        <f>TEXT($G$1, "[$-ko-KR]yyyy-mm-dd(ddd) ") &amp; "오후 21:00"</f>
        <v>2021-08-21(토) 오후 21:00</v>
      </c>
      <c r="K123" s="283"/>
      <c r="L123" s="284"/>
      <c r="M123" s="282" t="str">
        <f>TEXT($G$1+1, "[$-ko-KR]yyyy-mm-dd(ddd) ") &amp; "오전 00:00"</f>
        <v>2021-08-22(일)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85"/>
      <c r="R127" s="285"/>
      <c r="S127" s="285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85"/>
      <c r="R128" s="285"/>
      <c r="S128" s="285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85"/>
      <c r="R129" s="285"/>
      <c r="S129" s="285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5"/>
      <c r="R130" s="285"/>
      <c r="S130" s="285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5"/>
      <c r="R131" s="285"/>
      <c r="S131" s="285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85"/>
      <c r="R132" s="285"/>
      <c r="S132" s="285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94"/>
      <c r="R134" s="295"/>
      <c r="S134" s="296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7"/>
      <c r="R135" s="298"/>
      <c r="S135" s="299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0"/>
      <c r="R136" s="301"/>
      <c r="S136" s="302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85"/>
      <c r="R137" s="285"/>
      <c r="S137" s="285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5"/>
      <c r="R140" s="285"/>
      <c r="S140" s="285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39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2021-08-21(토) 오전 00:00</v>
      </c>
      <c r="C150" s="323"/>
      <c r="D150" s="282" t="str">
        <f>TEXT($G$1, "[$-ko-KR]yyyy-mm-dd(ddd) ") &amp; "오후 14:00"</f>
        <v>2021-08-21(토) 오후 14:00</v>
      </c>
      <c r="E150" s="283"/>
      <c r="F150" s="284"/>
      <c r="G150" s="282" t="str">
        <f>TEXT($G$1, "[$-ko-KR]yyyy-mm-dd(ddd) ") &amp; "오후 19:00"</f>
        <v>2021-08-21(토) 오후 19:00</v>
      </c>
      <c r="H150" s="283"/>
      <c r="I150" s="284"/>
      <c r="J150" s="282" t="str">
        <f>TEXT($G$1, "[$-ko-KR]yyyy-mm-dd(ddd) ") &amp; "오후 21:00"</f>
        <v>2021-08-21(토) 오후 21:00</v>
      </c>
      <c r="K150" s="283"/>
      <c r="L150" s="284"/>
      <c r="M150" s="282" t="str">
        <f>TEXT($G$1+1, "[$-ko-KR]yyyy-mm-dd(ddd) ") &amp; "오전 00:00"</f>
        <v>2021-08-22(일)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85"/>
      <c r="R154" s="285"/>
      <c r="S154" s="285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85"/>
      <c r="R155" s="285"/>
      <c r="S155" s="285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85"/>
      <c r="R156" s="285"/>
      <c r="S156" s="285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5"/>
      <c r="R157" s="285"/>
      <c r="S157" s="285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5"/>
      <c r="R158" s="285"/>
      <c r="S158" s="285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85"/>
      <c r="R159" s="285"/>
      <c r="S159" s="285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94"/>
      <c r="R161" s="295"/>
      <c r="S161" s="296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7"/>
      <c r="R162" s="298"/>
      <c r="S162" s="299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0"/>
      <c r="R163" s="301"/>
      <c r="S163" s="302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85"/>
      <c r="R164" s="285"/>
      <c r="S164" s="285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5"/>
      <c r="R167" s="285"/>
      <c r="S167" s="285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5"/>
      <c r="R168" s="285"/>
      <c r="S168" s="285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85"/>
      <c r="R169" s="285"/>
      <c r="S169" s="285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307"/>
      <c r="R170" s="308"/>
      <c r="S170" s="309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39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2021-08-21(토) 오전 00:00</v>
      </c>
      <c r="C177" s="323"/>
      <c r="D177" s="282" t="str">
        <f>TEXT($G$1, "[$-ko-KR]yyyy-mm-dd(ddd) ") &amp; "오후 14:00"</f>
        <v>2021-08-21(토) 오후 14:00</v>
      </c>
      <c r="E177" s="283"/>
      <c r="F177" s="284"/>
      <c r="G177" s="282" t="str">
        <f>TEXT($G$1, "[$-ko-KR]yyyy-mm-dd(ddd) ") &amp; "오후 19:00"</f>
        <v>2021-08-21(토) 오후 19:00</v>
      </c>
      <c r="H177" s="283"/>
      <c r="I177" s="284"/>
      <c r="J177" s="282" t="str">
        <f>TEXT($G$1, "[$-ko-KR]yyyy-mm-dd(ddd) ") &amp; "오후 21:00"</f>
        <v>2021-08-21(토) 오후 21:00</v>
      </c>
      <c r="K177" s="283"/>
      <c r="L177" s="284"/>
      <c r="M177" s="282" t="str">
        <f>TEXT($G$1+1, "[$-ko-KR]yyyy-mm-dd(ddd) ") &amp; "오전 00:00"</f>
        <v>2021-08-22(일)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85"/>
      <c r="R181" s="285"/>
      <c r="S181" s="285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85"/>
      <c r="R182" s="285"/>
      <c r="S182" s="285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85"/>
      <c r="R183" s="285"/>
      <c r="S183" s="285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5"/>
      <c r="R184" s="285"/>
      <c r="S184" s="285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5"/>
      <c r="R185" s="285"/>
      <c r="S185" s="285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85"/>
      <c r="R186" s="285"/>
      <c r="S186" s="285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94"/>
      <c r="R188" s="295"/>
      <c r="S188" s="296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7"/>
      <c r="R189" s="298"/>
      <c r="S189" s="299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0"/>
      <c r="R190" s="301"/>
      <c r="S190" s="302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85"/>
      <c r="R191" s="285"/>
      <c r="S191" s="285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5"/>
      <c r="R194" s="285"/>
      <c r="S194" s="285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5"/>
      <c r="R195" s="285"/>
      <c r="S195" s="285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85"/>
      <c r="R196" s="285"/>
      <c r="S196" s="285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307"/>
      <c r="R197" s="308"/>
      <c r="S197" s="309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3"/>
      <c r="R199" s="314"/>
      <c r="S199" s="3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891" priority="169">
      <formula>AND($N17 &gt; 0, ISNUMBER($N17))</formula>
    </cfRule>
    <cfRule type="expression" dxfId="890" priority="170">
      <formula>AND($N17 = 0 * ISNUMBER($N17))</formula>
    </cfRule>
    <cfRule type="expression" dxfId="889" priority="171">
      <formula>AND($N17 &lt; 0, ISNUMBER($N17))</formula>
    </cfRule>
  </conditionalFormatting>
  <conditionalFormatting sqref="A34:F36 B17:F33">
    <cfRule type="expression" dxfId="888" priority="178">
      <formula>AND($E17 &gt; 0, ISNUMBER($E17))</formula>
    </cfRule>
    <cfRule type="expression" dxfId="887" priority="179">
      <formula>AND($E17 = 0 * ISNUMBER($E17))</formula>
    </cfRule>
    <cfRule type="expression" dxfId="886" priority="180">
      <formula>AND($E17 &lt; 0, ISNUMBER($E17))</formula>
    </cfRule>
  </conditionalFormatting>
  <conditionalFormatting sqref="A34:C36 G17:I36 B17:C33">
    <cfRule type="expression" dxfId="885" priority="175">
      <formula>AND($H17 &gt; 0, ISNUMBER($H17))</formula>
    </cfRule>
    <cfRule type="expression" dxfId="884" priority="176">
      <formula>AND($H17 = 0 * ISNUMBER($H17))</formula>
    </cfRule>
    <cfRule type="expression" dxfId="883" priority="177">
      <formula>AND($H17 &lt; 0, ISNUMBER($H17))</formula>
    </cfRule>
  </conditionalFormatting>
  <conditionalFormatting sqref="A34:C36 J17:L36 B17:C33">
    <cfRule type="expression" dxfId="882" priority="172">
      <formula>AND($K17 &gt; 0, ISNUMBER($K17))</formula>
    </cfRule>
    <cfRule type="expression" dxfId="881" priority="173">
      <formula>AND($K17 = 0 * ISNUMBER($K17))</formula>
    </cfRule>
    <cfRule type="expression" dxfId="880" priority="174">
      <formula>AND($K17 &lt; 0, ISNUMBER($K17))</formula>
    </cfRule>
  </conditionalFormatting>
  <conditionalFormatting sqref="D15:F16 E37:F37">
    <cfRule type="expression" dxfId="879" priority="166">
      <formula>$E$37 &gt; 0</formula>
    </cfRule>
    <cfRule type="expression" dxfId="878" priority="167">
      <formula>$E$37 = 0</formula>
    </cfRule>
    <cfRule type="expression" dxfId="877" priority="168">
      <formula>$E$37 &lt; 0</formula>
    </cfRule>
  </conditionalFormatting>
  <conditionalFormatting sqref="G15:I16 H37:I37">
    <cfRule type="expression" dxfId="876" priority="163">
      <formula>$H$37 &gt; 0</formula>
    </cfRule>
    <cfRule type="expression" dxfId="875" priority="164">
      <formula>$H$37 = 0</formula>
    </cfRule>
    <cfRule type="expression" dxfId="874" priority="165">
      <formula>$H$37 &lt; 0</formula>
    </cfRule>
  </conditionalFormatting>
  <conditionalFormatting sqref="J15:L16 K37:L37">
    <cfRule type="expression" dxfId="873" priority="160">
      <formula>$K$37 &gt; 0</formula>
    </cfRule>
    <cfRule type="expression" dxfId="872" priority="161">
      <formula>$K$37 = 0</formula>
    </cfRule>
    <cfRule type="expression" dxfId="871" priority="162">
      <formula>$K$37 &lt; 0</formula>
    </cfRule>
  </conditionalFormatting>
  <conditionalFormatting sqref="M15:O16 N37:O37">
    <cfRule type="expression" dxfId="870" priority="157">
      <formula>$N$37 &gt; 0</formula>
    </cfRule>
    <cfRule type="expression" dxfId="869" priority="158">
      <formula>$N$37 = 0</formula>
    </cfRule>
    <cfRule type="expression" dxfId="868" priority="159">
      <formula>$N$37 &lt; 0</formula>
    </cfRule>
  </conditionalFormatting>
  <conditionalFormatting sqref="A44:C63 M44:O63">
    <cfRule type="expression" dxfId="867" priority="145">
      <formula>AND($N44 &gt; 0, ISNUMBER($N44))</formula>
    </cfRule>
    <cfRule type="expression" dxfId="866" priority="146">
      <formula>AND($N44 = 0 * ISNUMBER($N44))</formula>
    </cfRule>
    <cfRule type="expression" dxfId="865" priority="147">
      <formula>AND($N44 &lt; 0, ISNUMBER($N44))</formula>
    </cfRule>
  </conditionalFormatting>
  <conditionalFormatting sqref="A44:F63">
    <cfRule type="expression" dxfId="864" priority="154">
      <formula>AND($E44 &gt; 0, ISNUMBER($E44))</formula>
    </cfRule>
    <cfRule type="expression" dxfId="863" priority="155">
      <formula>AND($E44 = 0 * ISNUMBER($E44))</formula>
    </cfRule>
    <cfRule type="expression" dxfId="862" priority="156">
      <formula>AND($E44 &lt; 0, ISNUMBER($E44))</formula>
    </cfRule>
  </conditionalFormatting>
  <conditionalFormatting sqref="A44:C63 G44:I63">
    <cfRule type="expression" dxfId="861" priority="151">
      <formula>AND($H44 &gt; 0, ISNUMBER($H44))</formula>
    </cfRule>
    <cfRule type="expression" dxfId="860" priority="152">
      <formula>AND($H44 = 0 * ISNUMBER($H44))</formula>
    </cfRule>
    <cfRule type="expression" dxfId="859" priority="153">
      <formula>AND($H44 &lt; 0, ISNUMBER($H44))</formula>
    </cfRule>
  </conditionalFormatting>
  <conditionalFormatting sqref="A44:C63 J44:L63">
    <cfRule type="expression" dxfId="858" priority="148">
      <formula>AND($K44 &gt; 0, ISNUMBER($K44))</formula>
    </cfRule>
    <cfRule type="expression" dxfId="857" priority="149">
      <formula>AND($K44 = 0 * ISNUMBER($K44))</formula>
    </cfRule>
    <cfRule type="expression" dxfId="856" priority="150">
      <formula>AND($K44 &lt; 0, ISNUMBER($K44))</formula>
    </cfRule>
  </conditionalFormatting>
  <conditionalFormatting sqref="D42:F43 E64:F64">
    <cfRule type="expression" dxfId="855" priority="142">
      <formula>$E$64 &gt; 0</formula>
    </cfRule>
    <cfRule type="expression" dxfId="854" priority="143">
      <formula>$E$64 = 0</formula>
    </cfRule>
    <cfRule type="expression" dxfId="853" priority="144">
      <formula>$E$64 &lt; 0</formula>
    </cfRule>
  </conditionalFormatting>
  <conditionalFormatting sqref="G42:I43 H64:I64">
    <cfRule type="expression" dxfId="852" priority="139">
      <formula>$H$64 &gt; 0</formula>
    </cfRule>
    <cfRule type="expression" dxfId="851" priority="140">
      <formula>$H$64 = 0</formula>
    </cfRule>
    <cfRule type="expression" dxfId="850" priority="141">
      <formula>$H$64 &lt; 0</formula>
    </cfRule>
  </conditionalFormatting>
  <conditionalFormatting sqref="J42:L43 K64:L64">
    <cfRule type="expression" dxfId="849" priority="136">
      <formula>$K$64 &gt; 0</formula>
    </cfRule>
    <cfRule type="expression" dxfId="848" priority="137">
      <formula>$K$64 = 0</formula>
    </cfRule>
    <cfRule type="expression" dxfId="847" priority="138">
      <formula>$K$64 &lt; 0</formula>
    </cfRule>
  </conditionalFormatting>
  <conditionalFormatting sqref="M42:O43 N64:O64">
    <cfRule type="expression" dxfId="846" priority="133">
      <formula>$N$64 &gt; 0</formula>
    </cfRule>
    <cfRule type="expression" dxfId="845" priority="134">
      <formula>$N$64 = 0</formula>
    </cfRule>
    <cfRule type="expression" dxfId="844" priority="135">
      <formula>$N$64 &lt; 0</formula>
    </cfRule>
  </conditionalFormatting>
  <conditionalFormatting sqref="A71:C90 M71:O90">
    <cfRule type="expression" dxfId="843" priority="121">
      <formula>AND($N71 &gt; 0, ISNUMBER($N71))</formula>
    </cfRule>
    <cfRule type="expression" dxfId="842" priority="122">
      <formula>AND($N71 = 0 * ISNUMBER($N71))</formula>
    </cfRule>
    <cfRule type="expression" dxfId="841" priority="123">
      <formula>AND($N71 &lt; 0, ISNUMBER($N71))</formula>
    </cfRule>
  </conditionalFormatting>
  <conditionalFormatting sqref="A71:F90">
    <cfRule type="expression" dxfId="840" priority="130">
      <formula>AND($E71 &gt; 0, ISNUMBER($E71))</formula>
    </cfRule>
    <cfRule type="expression" dxfId="839" priority="131">
      <formula>AND($E71 = 0 * ISNUMBER($E71))</formula>
    </cfRule>
    <cfRule type="expression" dxfId="838" priority="132">
      <formula>AND($E71 &lt; 0, ISNUMBER($E71))</formula>
    </cfRule>
  </conditionalFormatting>
  <conditionalFormatting sqref="A71:C90 G71:I90">
    <cfRule type="expression" dxfId="837" priority="127">
      <formula>AND($H71 &gt; 0, ISNUMBER($H71))</formula>
    </cfRule>
    <cfRule type="expression" dxfId="836" priority="128">
      <formula>AND($H71 = 0 * ISNUMBER($H71))</formula>
    </cfRule>
    <cfRule type="expression" dxfId="835" priority="129">
      <formula>AND($H71 &lt; 0, ISNUMBER($H71))</formula>
    </cfRule>
  </conditionalFormatting>
  <conditionalFormatting sqref="A71:C90 J71:L90">
    <cfRule type="expression" dxfId="834" priority="124">
      <formula>AND($K71 &gt; 0, ISNUMBER($K71))</formula>
    </cfRule>
    <cfRule type="expression" dxfId="833" priority="125">
      <formula>AND($K71 = 0 * ISNUMBER($K71))</formula>
    </cfRule>
    <cfRule type="expression" dxfId="832" priority="126">
      <formula>AND($K71 &lt; 0, ISNUMBER($K71))</formula>
    </cfRule>
  </conditionalFormatting>
  <conditionalFormatting sqref="D69:F70 E91:F91">
    <cfRule type="expression" dxfId="831" priority="118">
      <formula>$E$91 &gt; 0</formula>
    </cfRule>
    <cfRule type="expression" dxfId="830" priority="119">
      <formula>$E$91 = 0</formula>
    </cfRule>
    <cfRule type="expression" dxfId="829" priority="120">
      <formula>$E$91 &lt; 0</formula>
    </cfRule>
  </conditionalFormatting>
  <conditionalFormatting sqref="G69:I70 H91:I91">
    <cfRule type="expression" dxfId="828" priority="115">
      <formula>$H$91 &gt; 0</formula>
    </cfRule>
    <cfRule type="expression" dxfId="827" priority="116">
      <formula>$H$91 = 0</formula>
    </cfRule>
    <cfRule type="expression" dxfId="826" priority="117">
      <formula>$H$91 &lt; 0</formula>
    </cfRule>
  </conditionalFormatting>
  <conditionalFormatting sqref="J69:L70 K91:L91">
    <cfRule type="expression" dxfId="825" priority="112">
      <formula>$K$91 &gt; 0</formula>
    </cfRule>
    <cfRule type="expression" dxfId="824" priority="113">
      <formula>$K$91 = 0</formula>
    </cfRule>
    <cfRule type="expression" dxfId="823" priority="114">
      <formula>$K$91 &lt; 0</formula>
    </cfRule>
  </conditionalFormatting>
  <conditionalFormatting sqref="M69:O70 N91:O91">
    <cfRule type="expression" dxfId="822" priority="109">
      <formula>$N$91 &gt; 0</formula>
    </cfRule>
    <cfRule type="expression" dxfId="821" priority="110">
      <formula>$N$91 = 0</formula>
    </cfRule>
    <cfRule type="expression" dxfId="820" priority="111">
      <formula>$N$91 &lt; 0</formula>
    </cfRule>
  </conditionalFormatting>
  <conditionalFormatting sqref="A98:C117 M98:O117">
    <cfRule type="expression" dxfId="819" priority="97">
      <formula>AND($N98 &gt; 0, ISNUMBER($N98))</formula>
    </cfRule>
    <cfRule type="expression" dxfId="818" priority="98">
      <formula>AND($N98 = 0 * ISNUMBER($N98))</formula>
    </cfRule>
    <cfRule type="expression" dxfId="817" priority="99">
      <formula>AND($N98 &lt; 0, ISNUMBER($N98))</formula>
    </cfRule>
  </conditionalFormatting>
  <conditionalFormatting sqref="A98:F117">
    <cfRule type="expression" dxfId="816" priority="106">
      <formula>AND($E98 &gt; 0, ISNUMBER($E98))</formula>
    </cfRule>
    <cfRule type="expression" dxfId="815" priority="107">
      <formula>AND($E98 = 0 * ISNUMBER($E98))</formula>
    </cfRule>
    <cfRule type="expression" dxfId="814" priority="108">
      <formula>AND($E98 &lt; 0, ISNUMBER($E98))</formula>
    </cfRule>
  </conditionalFormatting>
  <conditionalFormatting sqref="A98:C117 G98:I117">
    <cfRule type="expression" dxfId="813" priority="103">
      <formula>AND($H98 &gt; 0, ISNUMBER($H98))</formula>
    </cfRule>
    <cfRule type="expression" dxfId="812" priority="104">
      <formula>AND($H98 = 0 * ISNUMBER($H98))</formula>
    </cfRule>
    <cfRule type="expression" dxfId="811" priority="105">
      <formula>AND($H98 &lt; 0, ISNUMBER($H98))</formula>
    </cfRule>
  </conditionalFormatting>
  <conditionalFormatting sqref="A98:C117 J98:L117">
    <cfRule type="expression" dxfId="810" priority="100">
      <formula>AND($K98 &gt; 0, ISNUMBER($K98))</formula>
    </cfRule>
    <cfRule type="expression" dxfId="809" priority="101">
      <formula>AND($K98 = 0 * ISNUMBER($K98))</formula>
    </cfRule>
    <cfRule type="expression" dxfId="808" priority="102">
      <formula>AND($K98 &lt; 0, ISNUMBER($K98))</formula>
    </cfRule>
  </conditionalFormatting>
  <conditionalFormatting sqref="D96:F97 E118:F118">
    <cfRule type="expression" dxfId="807" priority="94">
      <formula>$E$118 &gt; 0</formula>
    </cfRule>
    <cfRule type="expression" dxfId="806" priority="95">
      <formula>$E$118 = 0</formula>
    </cfRule>
    <cfRule type="expression" dxfId="805" priority="96">
      <formula>$E$118 &lt; 0</formula>
    </cfRule>
  </conditionalFormatting>
  <conditionalFormatting sqref="G96:I97 H118:I118">
    <cfRule type="expression" dxfId="804" priority="91">
      <formula>$H$118 &gt; 0</formula>
    </cfRule>
    <cfRule type="expression" dxfId="803" priority="92">
      <formula>$H$118 = 0</formula>
    </cfRule>
    <cfRule type="expression" dxfId="802" priority="93">
      <formula>$H$118 &lt; 0</formula>
    </cfRule>
  </conditionalFormatting>
  <conditionalFormatting sqref="J96:L97 K118:L118">
    <cfRule type="expression" dxfId="801" priority="88">
      <formula>$K$118 &gt; 0</formula>
    </cfRule>
    <cfRule type="expression" dxfId="800" priority="89">
      <formula>$K$118 = 0</formula>
    </cfRule>
    <cfRule type="expression" dxfId="799" priority="90">
      <formula>$K$118 &lt; 0</formula>
    </cfRule>
  </conditionalFormatting>
  <conditionalFormatting sqref="M96:O97 N118:O118">
    <cfRule type="expression" dxfId="798" priority="85">
      <formula>$N$118 &gt; 0</formula>
    </cfRule>
    <cfRule type="expression" dxfId="797" priority="86">
      <formula>$N$118 = 0</formula>
    </cfRule>
    <cfRule type="expression" dxfId="796" priority="87">
      <formula>$N$118 &lt; 0</formula>
    </cfRule>
  </conditionalFormatting>
  <conditionalFormatting sqref="A125:C144 M125:O144">
    <cfRule type="expression" dxfId="795" priority="73">
      <formula>AND($N125 &gt; 0, ISNUMBER($N125))</formula>
    </cfRule>
    <cfRule type="expression" dxfId="794" priority="74">
      <formula>AND($N125 = 0 * ISNUMBER($N125))</formula>
    </cfRule>
    <cfRule type="expression" dxfId="793" priority="75">
      <formula>AND($N125 &lt; 0, ISNUMBER($N125))</formula>
    </cfRule>
  </conditionalFormatting>
  <conditionalFormatting sqref="A125:F144">
    <cfRule type="expression" dxfId="792" priority="82">
      <formula>AND($E125 &gt; 0, ISNUMBER($E125))</formula>
    </cfRule>
    <cfRule type="expression" dxfId="791" priority="83">
      <formula>AND($E125 = 0 * ISNUMBER($E125))</formula>
    </cfRule>
    <cfRule type="expression" dxfId="790" priority="84">
      <formula>AND($E125 &lt; 0, ISNUMBER($E125))</formula>
    </cfRule>
  </conditionalFormatting>
  <conditionalFormatting sqref="A125:C144 G125:I144">
    <cfRule type="expression" dxfId="789" priority="79">
      <formula>AND($H125 &gt; 0, ISNUMBER($H125))</formula>
    </cfRule>
    <cfRule type="expression" dxfId="788" priority="80">
      <formula>AND($H125 = 0 * ISNUMBER($H125))</formula>
    </cfRule>
    <cfRule type="expression" dxfId="787" priority="81">
      <formula>AND($H125 &lt; 0, ISNUMBER($H125))</formula>
    </cfRule>
  </conditionalFormatting>
  <conditionalFormatting sqref="A125:C144 J125:L144">
    <cfRule type="expression" dxfId="786" priority="76">
      <formula>AND($K125 &gt; 0, ISNUMBER($K125))</formula>
    </cfRule>
    <cfRule type="expression" dxfId="785" priority="77">
      <formula>AND($K125 = 0 * ISNUMBER($K125))</formula>
    </cfRule>
    <cfRule type="expression" dxfId="784" priority="78">
      <formula>AND($K125 &lt; 0, ISNUMBER($K125))</formula>
    </cfRule>
  </conditionalFormatting>
  <conditionalFormatting sqref="D123:F124 E145:F145">
    <cfRule type="expression" dxfId="783" priority="70">
      <formula>$E$145 &gt; 0</formula>
    </cfRule>
    <cfRule type="expression" dxfId="782" priority="71">
      <formula>$E$145 = 0</formula>
    </cfRule>
    <cfRule type="expression" dxfId="781" priority="72">
      <formula>$E$145 &lt; 0</formula>
    </cfRule>
  </conditionalFormatting>
  <conditionalFormatting sqref="G123:I124 H145:I145">
    <cfRule type="expression" dxfId="780" priority="67">
      <formula>$H$145 &gt; 0</formula>
    </cfRule>
    <cfRule type="expression" dxfId="779" priority="68">
      <formula>$H$145 = 0</formula>
    </cfRule>
    <cfRule type="expression" dxfId="778" priority="69">
      <formula>$H$145 &lt; 0</formula>
    </cfRule>
  </conditionalFormatting>
  <conditionalFormatting sqref="J123:L124 K145:L145">
    <cfRule type="expression" dxfId="777" priority="64">
      <formula>$K$145 &gt; 0</formula>
    </cfRule>
    <cfRule type="expression" dxfId="776" priority="65">
      <formula>$K$145 = 0</formula>
    </cfRule>
    <cfRule type="expression" dxfId="775" priority="66">
      <formula>$K$145 &lt; 0</formula>
    </cfRule>
  </conditionalFormatting>
  <conditionalFormatting sqref="M123:O124 N145:O145">
    <cfRule type="expression" dxfId="774" priority="61">
      <formula>$N$145 &gt; 0</formula>
    </cfRule>
    <cfRule type="expression" dxfId="773" priority="62">
      <formula>$N$145 = 0</formula>
    </cfRule>
    <cfRule type="expression" dxfId="772" priority="63">
      <formula>$N$145 &lt; 0</formula>
    </cfRule>
  </conditionalFormatting>
  <conditionalFormatting sqref="A152:C171 M152:O171">
    <cfRule type="expression" dxfId="771" priority="49">
      <formula>AND($N152 &gt; 0, ISNUMBER($N152))</formula>
    </cfRule>
    <cfRule type="expression" dxfId="770" priority="50">
      <formula>AND($N152 = 0 * ISNUMBER($N152))</formula>
    </cfRule>
    <cfRule type="expression" dxfId="769" priority="51">
      <formula>AND($N152 &lt; 0, ISNUMBER($N152))</formula>
    </cfRule>
  </conditionalFormatting>
  <conditionalFormatting sqref="A152:F171">
    <cfRule type="expression" dxfId="768" priority="58">
      <formula>AND($E152 &gt; 0, ISNUMBER($E152))</formula>
    </cfRule>
    <cfRule type="expression" dxfId="767" priority="59">
      <formula>AND($E152 = 0 * ISNUMBER($E152))</formula>
    </cfRule>
    <cfRule type="expression" dxfId="766" priority="60">
      <formula>AND($E152 &lt; 0, ISNUMBER($E152))</formula>
    </cfRule>
  </conditionalFormatting>
  <conditionalFormatting sqref="A152:C171 G152:I171">
    <cfRule type="expression" dxfId="765" priority="55">
      <formula>AND($H152 &gt; 0, ISNUMBER($H152))</formula>
    </cfRule>
    <cfRule type="expression" dxfId="764" priority="56">
      <formula>AND($H152 = 0 * ISNUMBER($H152))</formula>
    </cfRule>
    <cfRule type="expression" dxfId="763" priority="57">
      <formula>AND($H152 &lt; 0, ISNUMBER($H152))</formula>
    </cfRule>
  </conditionalFormatting>
  <conditionalFormatting sqref="A152:C171 J152:L171">
    <cfRule type="expression" dxfId="762" priority="52">
      <formula>AND($K152 &gt; 0, ISNUMBER($K152))</formula>
    </cfRule>
    <cfRule type="expression" dxfId="761" priority="53">
      <formula>AND($K152 = 0 * ISNUMBER($K152))</formula>
    </cfRule>
    <cfRule type="expression" dxfId="760" priority="54">
      <formula>AND($K152 &lt; 0, ISNUMBER($K152))</formula>
    </cfRule>
  </conditionalFormatting>
  <conditionalFormatting sqref="D150:F151 E172:F172">
    <cfRule type="expression" dxfId="759" priority="46">
      <formula>$E$172 &gt; 0</formula>
    </cfRule>
    <cfRule type="expression" dxfId="758" priority="47">
      <formula>$E$172 = 0</formula>
    </cfRule>
    <cfRule type="expression" dxfId="757" priority="48">
      <formula>$E$172 &lt; 0</formula>
    </cfRule>
  </conditionalFormatting>
  <conditionalFormatting sqref="G150:I151 H172:I172">
    <cfRule type="expression" dxfId="756" priority="43">
      <formula>$H$172 &gt; 0</formula>
    </cfRule>
    <cfRule type="expression" dxfId="755" priority="44">
      <formula>$H$172 = 0</formula>
    </cfRule>
    <cfRule type="expression" dxfId="754" priority="45">
      <formula>$H$172 &lt; 0</formula>
    </cfRule>
  </conditionalFormatting>
  <conditionalFormatting sqref="J150:L151 K172:L172">
    <cfRule type="expression" dxfId="753" priority="40">
      <formula>$K$172 &gt; 0</formula>
    </cfRule>
    <cfRule type="expression" dxfId="752" priority="41">
      <formula>$K$172 = 0</formula>
    </cfRule>
    <cfRule type="expression" dxfId="751" priority="42">
      <formula>$K$172 &lt; 0</formula>
    </cfRule>
  </conditionalFormatting>
  <conditionalFormatting sqref="M150:O151 N172:O172">
    <cfRule type="expression" dxfId="750" priority="37">
      <formula>$N$172 &gt; 0</formula>
    </cfRule>
    <cfRule type="expression" dxfId="749" priority="38">
      <formula>$N$172 = 0</formula>
    </cfRule>
    <cfRule type="expression" dxfId="748" priority="39">
      <formula>$N$172 &lt; 0</formula>
    </cfRule>
  </conditionalFormatting>
  <conditionalFormatting sqref="A179:C198 M179:O198">
    <cfRule type="expression" dxfId="747" priority="25">
      <formula>AND($N179 &gt; 0, ISNUMBER($N179))</formula>
    </cfRule>
    <cfRule type="expression" dxfId="746" priority="26">
      <formula>AND($N179 = 0 * ISNUMBER($N179))</formula>
    </cfRule>
    <cfRule type="expression" dxfId="745" priority="27">
      <formula>AND($N179 &lt; 0, ISNUMBER($N179))</formula>
    </cfRule>
  </conditionalFormatting>
  <conditionalFormatting sqref="A179:F198">
    <cfRule type="expression" dxfId="744" priority="34">
      <formula>AND($E179 &gt; 0, ISNUMBER($E179))</formula>
    </cfRule>
    <cfRule type="expression" dxfId="743" priority="35">
      <formula>AND($E179 = 0 * ISNUMBER($E179))</formula>
    </cfRule>
    <cfRule type="expression" dxfId="742" priority="36">
      <formula>AND($E179 &lt; 0, ISNUMBER($E179))</formula>
    </cfRule>
  </conditionalFormatting>
  <conditionalFormatting sqref="A179:C198 G179:I198">
    <cfRule type="expression" dxfId="741" priority="31">
      <formula>AND($H179 &gt; 0, ISNUMBER($H179))</formula>
    </cfRule>
    <cfRule type="expression" dxfId="740" priority="32">
      <formula>AND($H179 = 0 * ISNUMBER($H179))</formula>
    </cfRule>
    <cfRule type="expression" dxfId="739" priority="33">
      <formula>AND($H179 &lt; 0, ISNUMBER($H179))</formula>
    </cfRule>
  </conditionalFormatting>
  <conditionalFormatting sqref="A179:C198 J179:L198">
    <cfRule type="expression" dxfId="738" priority="28">
      <formula>AND($K179 &gt; 0, ISNUMBER($K179))</formula>
    </cfRule>
    <cfRule type="expression" dxfId="737" priority="29">
      <formula>AND($K179 = 0 * ISNUMBER($K179))</formula>
    </cfRule>
    <cfRule type="expression" dxfId="736" priority="30">
      <formula>AND($K179 &lt; 0, ISNUMBER($K179))</formula>
    </cfRule>
  </conditionalFormatting>
  <conditionalFormatting sqref="D177:F178 E199:F199">
    <cfRule type="expression" dxfId="735" priority="22">
      <formula>$E$199 &gt; 0</formula>
    </cfRule>
    <cfRule type="expression" dxfId="734" priority="23">
      <formula>$E$199 = 0</formula>
    </cfRule>
    <cfRule type="expression" dxfId="733" priority="24">
      <formula>$E$199 &lt; 0</formula>
    </cfRule>
  </conditionalFormatting>
  <conditionalFormatting sqref="G177:I178 H199:I199">
    <cfRule type="expression" dxfId="732" priority="19">
      <formula>$H$199 &gt; 0</formula>
    </cfRule>
    <cfRule type="expression" dxfId="731" priority="20">
      <formula>$H$199 = 0</formula>
    </cfRule>
    <cfRule type="expression" dxfId="730" priority="21">
      <formula>$H$199 &lt; 0</formula>
    </cfRule>
  </conditionalFormatting>
  <conditionalFormatting sqref="J177:L178 K199:L199">
    <cfRule type="expression" dxfId="729" priority="16">
      <formula>$K$199 &gt; 0</formula>
    </cfRule>
    <cfRule type="expression" dxfId="728" priority="17">
      <formula>$K$199 = 0</formula>
    </cfRule>
    <cfRule type="expression" dxfId="727" priority="18">
      <formula>$K$199 &lt; 0</formula>
    </cfRule>
  </conditionalFormatting>
  <conditionalFormatting sqref="M177:O178 N199:O199">
    <cfRule type="expression" dxfId="726" priority="13">
      <formula>$N$199 &gt; 0</formula>
    </cfRule>
    <cfRule type="expression" dxfId="725" priority="14">
      <formula>$N$199 = 0</formula>
    </cfRule>
    <cfRule type="expression" dxfId="724" priority="15">
      <formula>$N$199 &lt; 0</formula>
    </cfRule>
  </conditionalFormatting>
  <conditionalFormatting sqref="A17:A33">
    <cfRule type="expression" dxfId="723" priority="1">
      <formula>AND($N17 &gt; 0, ISNUMBER($N17))</formula>
    </cfRule>
    <cfRule type="expression" dxfId="722" priority="2">
      <formula>AND($N17 = 0 * ISNUMBER($N17))</formula>
    </cfRule>
    <cfRule type="expression" dxfId="721" priority="3">
      <formula>AND($N17 &lt; 0, ISNUMBER($N17))</formula>
    </cfRule>
  </conditionalFormatting>
  <conditionalFormatting sqref="A17:A33">
    <cfRule type="expression" dxfId="720" priority="10">
      <formula>AND($E17 &gt; 0, ISNUMBER($E17))</formula>
    </cfRule>
    <cfRule type="expression" dxfId="719" priority="11">
      <formula>AND($E17 = 0 * ISNUMBER($E17))</formula>
    </cfRule>
    <cfRule type="expression" dxfId="718" priority="12">
      <formula>AND($E17 &lt; 0, ISNUMBER($E17))</formula>
    </cfRule>
  </conditionalFormatting>
  <conditionalFormatting sqref="A17:A33">
    <cfRule type="expression" dxfId="717" priority="7">
      <formula>AND($H17 &gt; 0, ISNUMBER($H17))</formula>
    </cfRule>
    <cfRule type="expression" dxfId="716" priority="8">
      <formula>AND($H17 = 0 * ISNUMBER($H17))</formula>
    </cfRule>
    <cfRule type="expression" dxfId="715" priority="9">
      <formula>AND($H17 &lt; 0, ISNUMBER($H17))</formula>
    </cfRule>
  </conditionalFormatting>
  <conditionalFormatting sqref="A17:A33">
    <cfRule type="expression" dxfId="714" priority="4">
      <formula>AND($K17 &gt; 0, ISNUMBER($K17))</formula>
    </cfRule>
    <cfRule type="expression" dxfId="713" priority="5">
      <formula>AND($K17 = 0 * ISNUMBER($K17))</formula>
    </cfRule>
    <cfRule type="expression" dxfId="71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44430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-33,331 KRW (-1.67%)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-4,909 KRW (-0.29%)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-29,816 KRW (-1.49%)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-11,593 KRW (-0.58%)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-7,383 KRW (-0.53%)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43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2021-08-22(일) 오전 00:00</v>
      </c>
      <c r="C15" s="326"/>
      <c r="D15" s="282" t="str">
        <f>TEXT($G$1, "[$-ko-KR]yyyy-mm-dd(ddd) ") &amp; "오후 14:00"</f>
        <v>2021-08-22(일) 오후 14:00</v>
      </c>
      <c r="E15" s="283"/>
      <c r="F15" s="284"/>
      <c r="G15" s="282" t="str">
        <f>TEXT($G$1, "[$-ko-KR]yyyy-mm-dd(ddd) ") &amp; "오후 19:00"</f>
        <v>2021-08-22(일) 오후 19:00</v>
      </c>
      <c r="H15" s="283"/>
      <c r="I15" s="284"/>
      <c r="J15" s="282" t="str">
        <f>TEXT($G$1, "[$-ko-KR]yyyy-mm-dd(ddd) ") &amp; "오후 21:00"</f>
        <v>2021-08-22(일) 오후 21:00</v>
      </c>
      <c r="K15" s="283"/>
      <c r="L15" s="284"/>
      <c r="M15" s="282" t="str">
        <f>TEXT($G$1+1, "[$-ko-KR]yyyy-mm-dd(ddd) ") &amp; "오전 00:00"</f>
        <v>2021-08-23(월)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>
        <f>IF(NOT(ISBLANK(_xlfn.IFNA(VLOOKUP($A17, $A$40:$O$199, 13, FALSE), ))), _xlfn.IFNA(VLOOKUP($A17, $A$40:$O$199, 13, FALSE), ), "")</f>
        <v>35.799999999999997</v>
      </c>
      <c r="N17" s="14">
        <f>IF(NOT(ISBLANK(_xlfn.IFNA(VLOOKUP($A17, $A$40:$O$199, 14, FALSE), ))), _xlfn.IFNA(VLOOKUP($A17, $A$40:$O$199, 14, FALSE), ), "")</f>
        <v>2.5787965616045804E-2</v>
      </c>
      <c r="O17" s="16">
        <f>IF(NOT(ISBLANK(_xlfn.IFNA(VLOOKUP($A17, $A$40:$O$199, 15, FALSE), ))), _xlfn.IFNA(VLOOKUP($A17, $A$40:$O$199, 15, FALSE), ), "")</f>
        <v>2578.7965616045803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>
        <f t="shared" ref="M18:M36" si="11">IF(NOT(ISBLANK(_xlfn.IFNA(VLOOKUP($A18, $A$40:$O$199, 13, FALSE), ))), _xlfn.IFNA(VLOOKUP($A18, $A$40:$O$199, 13, FALSE), ), "")</f>
        <v>81</v>
      </c>
      <c r="N18" s="32">
        <f t="shared" ref="N18:N36" si="12">IF(NOT(ISBLANK(_xlfn.IFNA(VLOOKUP($A18, $A$40:$O$199, 14, FALSE), ))), _xlfn.IFNA(VLOOKUP($A18, $A$40:$O$199, 14, FALSE), ), "")</f>
        <v>-9.779951100244464E-3</v>
      </c>
      <c r="O18" s="18">
        <f t="shared" ref="O18:O36" si="13">IF(NOT(ISBLANK(_xlfn.IFNA(VLOOKUP($A18, $A$40:$O$199, 15, FALSE), ))), _xlfn.IFNA(VLOOKUP($A18, $A$40:$O$199, 15, FALSE), ), "")</f>
        <v>-977.99511002444638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>
        <f t="shared" si="11"/>
        <v>15.6</v>
      </c>
      <c r="N19" s="32">
        <f t="shared" si="12"/>
        <v>-1.2658227848101333E-2</v>
      </c>
      <c r="O19" s="18">
        <f t="shared" si="13"/>
        <v>-1265.8227848101333</v>
      </c>
      <c r="Q19" s="285"/>
      <c r="R19" s="285"/>
      <c r="S19" s="285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>
        <f t="shared" si="11"/>
        <v>22</v>
      </c>
      <c r="N20" s="32">
        <f t="shared" si="12"/>
        <v>9.1743119266054721E-3</v>
      </c>
      <c r="O20" s="18">
        <f t="shared" si="13"/>
        <v>917.43119266054725</v>
      </c>
      <c r="Q20" s="285"/>
      <c r="R20" s="285"/>
      <c r="S20" s="285"/>
    </row>
    <row r="21" spans="1:19" ht="17.25" customHeight="1" thickBot="1">
      <c r="A21" s="127" t="s">
        <v>330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>
        <f t="shared" si="11"/>
        <v>5.05</v>
      </c>
      <c r="N21" s="21">
        <f t="shared" si="12"/>
        <v>-1.3671875000000056E-2</v>
      </c>
      <c r="O21" s="22">
        <f t="shared" si="13"/>
        <v>-1367.1875000000055</v>
      </c>
      <c r="Q21" s="285"/>
      <c r="R21" s="285"/>
      <c r="S21" s="285"/>
    </row>
    <row r="22" spans="1:19" ht="17.25" customHeight="1" thickBot="1">
      <c r="A22" s="125" t="s">
        <v>331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>
        <f t="shared" si="11"/>
        <v>88</v>
      </c>
      <c r="N22" s="107">
        <f t="shared" si="12"/>
        <v>-2.547065337763009E-2</v>
      </c>
      <c r="O22" s="108">
        <f t="shared" si="13"/>
        <v>-2547.0653377630088</v>
      </c>
      <c r="Q22" s="285"/>
      <c r="R22" s="285"/>
      <c r="S22" s="285"/>
    </row>
    <row r="23" spans="1:19" ht="17.25" customHeight="1" thickBot="1">
      <c r="A23" s="125" t="s">
        <v>332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>
        <f t="shared" si="11"/>
        <v>12.6</v>
      </c>
      <c r="N23" s="32">
        <f t="shared" si="12"/>
        <v>-7.8740157480314682E-3</v>
      </c>
      <c r="O23" s="18">
        <f t="shared" si="13"/>
        <v>-787.40157480314679</v>
      </c>
      <c r="Q23" s="285"/>
      <c r="R23" s="285"/>
      <c r="S23" s="285"/>
    </row>
    <row r="24" spans="1:19" ht="17.25" customHeight="1" thickBot="1">
      <c r="A24" s="125" t="s">
        <v>333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>
        <f t="shared" si="11"/>
        <v>72.5</v>
      </c>
      <c r="N24" s="32">
        <f t="shared" si="12"/>
        <v>-6.8493150684931503E-3</v>
      </c>
      <c r="O24" s="18">
        <f t="shared" si="13"/>
        <v>-684.93150684931504</v>
      </c>
      <c r="Q24" s="285"/>
      <c r="R24" s="285"/>
      <c r="S24" s="285"/>
    </row>
    <row r="25" spans="1:19" ht="17.25" customHeight="1" thickBot="1">
      <c r="A25" s="125" t="s">
        <v>334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>
        <f t="shared" si="11"/>
        <v>16.8</v>
      </c>
      <c r="N25" s="32">
        <f t="shared" si="12"/>
        <v>-1.1764705882352899E-2</v>
      </c>
      <c r="O25" s="18">
        <f t="shared" si="13"/>
        <v>-1176.4705882352901</v>
      </c>
      <c r="Q25" s="33"/>
      <c r="R25" s="33"/>
    </row>
    <row r="26" spans="1:19" ht="17.25" customHeight="1" thickBot="1">
      <c r="A26" s="130" t="s">
        <v>335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>
        <f t="shared" si="11"/>
        <v>72.900000000000006</v>
      </c>
      <c r="N26" s="25">
        <f t="shared" si="12"/>
        <v>-8.1632653061223717E-3</v>
      </c>
      <c r="O26" s="104">
        <f t="shared" si="13"/>
        <v>-816.32653061223721</v>
      </c>
      <c r="Q26" s="294"/>
      <c r="R26" s="295"/>
      <c r="S26" s="296"/>
    </row>
    <row r="27" spans="1:19" ht="17.25" customHeight="1">
      <c r="A27" s="123" t="s">
        <v>336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>
        <f t="shared" si="11"/>
        <v>23.7</v>
      </c>
      <c r="N27" s="14">
        <f t="shared" si="12"/>
        <v>-4.2016806722689672E-3</v>
      </c>
      <c r="O27" s="16">
        <f t="shared" si="13"/>
        <v>-420.16806722689671</v>
      </c>
      <c r="Q27" s="297"/>
      <c r="R27" s="298"/>
      <c r="S27" s="299"/>
    </row>
    <row r="28" spans="1:19" ht="17.25" customHeight="1" thickBot="1">
      <c r="A28" s="125" t="s">
        <v>337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>
        <f t="shared" si="11"/>
        <v>11.2</v>
      </c>
      <c r="N28" s="32">
        <f t="shared" si="12"/>
        <v>-8.8495575221240186E-3</v>
      </c>
      <c r="O28" s="18">
        <f t="shared" si="13"/>
        <v>-884.95575221240188</v>
      </c>
      <c r="Q28" s="300"/>
      <c r="R28" s="301"/>
      <c r="S28" s="302"/>
    </row>
    <row r="29" spans="1:19" ht="17.25" customHeight="1" thickBot="1">
      <c r="A29" s="125" t="s">
        <v>338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>
        <f t="shared" si="11"/>
        <v>13.1</v>
      </c>
      <c r="N29" s="32">
        <f t="shared" si="12"/>
        <v>-7.5757575757575491E-3</v>
      </c>
      <c r="O29" s="18">
        <f t="shared" si="13"/>
        <v>-757.57575757575489</v>
      </c>
      <c r="Q29" s="285"/>
      <c r="R29" s="285"/>
      <c r="S29" s="285"/>
    </row>
    <row r="30" spans="1:19" ht="17.25" customHeight="1" thickBot="1">
      <c r="A30" s="125" t="s">
        <v>339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>
        <f t="shared" si="11"/>
        <v>12.5</v>
      </c>
      <c r="N30" s="32">
        <f t="shared" si="12"/>
        <v>8.0645161290322284E-3</v>
      </c>
      <c r="O30" s="18">
        <f t="shared" si="13"/>
        <v>806.45161290322278</v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-5.2737293878173481E-3</v>
      </c>
      <c r="O37" s="28">
        <f>SUM(O17:O36)</f>
        <v>-7383.2211429442868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43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2021-08-22(일) 오전 00:00</v>
      </c>
      <c r="C42" s="323"/>
      <c r="D42" s="282" t="str">
        <f>TEXT($G$1, "[$-ko-KR]yyyy-mm-dd(ddd) ") &amp; "오후 14:00"</f>
        <v>2021-08-22(일) 오후 14:00</v>
      </c>
      <c r="E42" s="283"/>
      <c r="F42" s="284"/>
      <c r="G42" s="282" t="str">
        <f>TEXT($G$1, "[$-ko-KR]yyyy-mm-dd(ddd) ") &amp; "오후 19:00"</f>
        <v>2021-08-22(일) 오후 19:00</v>
      </c>
      <c r="H42" s="283"/>
      <c r="I42" s="284"/>
      <c r="J42" s="282" t="str">
        <f>TEXT($G$1, "[$-ko-KR]yyyy-mm-dd(ddd) ") &amp; "오후 21:00"</f>
        <v>2021-08-22(일) 오후 21:00</v>
      </c>
      <c r="K42" s="283"/>
      <c r="L42" s="284"/>
      <c r="M42" s="282" t="str">
        <f>TEXT($G$1+1, "[$-ko-KR]yyyy-mm-dd(ddd) ") &amp; "오전 00:00"</f>
        <v>2021-08-23(월)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>
        <v>19.100000000000001</v>
      </c>
      <c r="N44" s="14">
        <f>IF(ISNUMBER(M44), (M44 - $B44) / $B44, "")</f>
        <v>-1.5463917525773051E-2</v>
      </c>
      <c r="O44" s="16">
        <f>IF(ISNUMBER(M44), $B64 * N44, "")</f>
        <v>-1546.3917525773052</v>
      </c>
      <c r="Q44" s="280"/>
      <c r="R44" s="280"/>
      <c r="S44" s="280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>
        <v>81</v>
      </c>
      <c r="N45" s="32">
        <f t="shared" ref="N45:N48" si="17">IF(ISNUMBER(M45), (M45 - $B45) / $B45, "")</f>
        <v>-9.779951100244464E-3</v>
      </c>
      <c r="O45" s="18">
        <f>IF(ISNUMBER(M45), $B64 * N45, "")</f>
        <v>-977.99511002444638</v>
      </c>
      <c r="Q45" s="280"/>
      <c r="R45" s="280"/>
      <c r="S45" s="280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>
        <v>88</v>
      </c>
      <c r="N46" s="32">
        <f t="shared" si="17"/>
        <v>-2.547065337763009E-2</v>
      </c>
      <c r="O46" s="18">
        <f>IF(ISNUMBER(M46), $B64 * N46, "")</f>
        <v>-2547.0653377630088</v>
      </c>
      <c r="Q46" s="285"/>
      <c r="R46" s="285"/>
      <c r="S46" s="285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>
        <v>22</v>
      </c>
      <c r="N47" s="32">
        <f t="shared" si="17"/>
        <v>9.1743119266054721E-3</v>
      </c>
      <c r="O47" s="18">
        <f>IF(ISNUMBER(M47), $B64 * N47, "")</f>
        <v>917.43119266054725</v>
      </c>
      <c r="Q47" s="285"/>
      <c r="R47" s="285"/>
      <c r="S47" s="285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>
        <v>5.05</v>
      </c>
      <c r="N48" s="21">
        <f t="shared" si="17"/>
        <v>-1.3671875000000056E-2</v>
      </c>
      <c r="O48" s="22">
        <f>IF(ISNUMBER(M48), $B64 * N48, "")</f>
        <v>-1367.1875000000055</v>
      </c>
      <c r="Q48" s="285"/>
      <c r="R48" s="285"/>
      <c r="S48" s="285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>
        <v>12.6</v>
      </c>
      <c r="N49" s="107">
        <f>IF(ISNUMBER(M49), (M49 - $B49) / $B49, "")</f>
        <v>-7.8740157480314682E-3</v>
      </c>
      <c r="O49" s="108">
        <f>IF(ISNUMBER(M49), $B64 * N49, "")</f>
        <v>-787.40157480314679</v>
      </c>
      <c r="Q49" s="285"/>
      <c r="R49" s="285"/>
      <c r="S49" s="285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>
        <v>72.5</v>
      </c>
      <c r="N50" s="32">
        <f t="shared" ref="N50:N53" si="21">IF(ISNUMBER(M50), (M50 - $B50) / $B50, "")</f>
        <v>-6.8493150684931503E-3</v>
      </c>
      <c r="O50" s="18">
        <f>IF(ISNUMBER(M50), $B64 * N50, "")</f>
        <v>-684.93150684931504</v>
      </c>
      <c r="Q50" s="285"/>
      <c r="R50" s="285"/>
      <c r="S50" s="285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>
        <v>16.8</v>
      </c>
      <c r="N51" s="32">
        <f t="shared" si="21"/>
        <v>-1.1764705882352899E-2</v>
      </c>
      <c r="O51" s="18">
        <f>IF(ISNUMBER(M51), $B64 * N51, "")</f>
        <v>-1176.4705882352901</v>
      </c>
      <c r="Q51" s="285"/>
      <c r="R51" s="285"/>
      <c r="S51" s="285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>
        <v>72.900000000000006</v>
      </c>
      <c r="N52" s="32">
        <f t="shared" si="21"/>
        <v>-8.1632653061223717E-3</v>
      </c>
      <c r="O52" s="18">
        <f>IF(ISNUMBER(M52), $B64 * N52, "")</f>
        <v>-816.32653061223721</v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>
        <v>14.3</v>
      </c>
      <c r="N53" s="25">
        <f t="shared" si="21"/>
        <v>-6.9444444444444198E-3</v>
      </c>
      <c r="O53" s="104">
        <f>IF(ISNUMBER(M53), $B64 * N53, "")</f>
        <v>-694.44444444444196</v>
      </c>
      <c r="Q53" s="294"/>
      <c r="R53" s="295"/>
      <c r="S53" s="296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>
        <v>35.799999999999997</v>
      </c>
      <c r="N54" s="14">
        <f>IF(ISNUMBER(M54), (M54 - $B54) / $B54, "")</f>
        <v>2.5787965616045804E-2</v>
      </c>
      <c r="O54" s="16">
        <f>IF(ISNUMBER(M54), $B64 * N54, "")</f>
        <v>2578.7965616045803</v>
      </c>
      <c r="Q54" s="297"/>
      <c r="R54" s="298"/>
      <c r="S54" s="299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>
        <v>23.7</v>
      </c>
      <c r="N55" s="32">
        <f t="shared" ref="N55:N58" si="25">IF(ISNUMBER(M55), (M55 - $B55) / $B55, "")</f>
        <v>-4.2016806722689672E-3</v>
      </c>
      <c r="O55" s="18">
        <f>IF(ISNUMBER(M55), $B64 * N55, "")</f>
        <v>-420.16806722689671</v>
      </c>
      <c r="Q55" s="300"/>
      <c r="R55" s="301"/>
      <c r="S55" s="302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>
        <v>13.1</v>
      </c>
      <c r="N56" s="32">
        <f t="shared" si="25"/>
        <v>-7.5757575757575491E-3</v>
      </c>
      <c r="O56" s="18">
        <f>IF(ISNUMBER(M56), $B64 * N56, "")</f>
        <v>-757.57575757575489</v>
      </c>
      <c r="Q56" s="285"/>
      <c r="R56" s="285"/>
      <c r="S56" s="285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>
        <v>12.5</v>
      </c>
      <c r="N57" s="32">
        <f t="shared" si="25"/>
        <v>8.0645161290322284E-3</v>
      </c>
      <c r="O57" s="18">
        <f>IF(ISNUMBER(M57), $B64 * N57, "")</f>
        <v>806.45161290322278</v>
      </c>
      <c r="Q57" s="280"/>
      <c r="R57" s="280"/>
      <c r="S57" s="280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>
        <v>11.2</v>
      </c>
      <c r="N58" s="21">
        <f t="shared" si="25"/>
        <v>-8.8495575221240186E-3</v>
      </c>
      <c r="O58" s="22">
        <f>IF(ISNUMBER(M58), $B64 * N58, "")</f>
        <v>-884.95575221240188</v>
      </c>
      <c r="Q58" s="280"/>
      <c r="R58" s="280"/>
      <c r="S58" s="280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>
        <v>15.6</v>
      </c>
      <c r="N59" s="107">
        <f>IF(ISNUMBER(M59), (M59 - $B59) / $B59, "")</f>
        <v>-1.2658227848101333E-2</v>
      </c>
      <c r="O59" s="108">
        <f>IF(ISNUMBER(M59), $B64 * N59, "")</f>
        <v>-1265.8227848101333</v>
      </c>
      <c r="Q59" s="285"/>
      <c r="R59" s="285"/>
      <c r="S59" s="285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>
        <v>42.2</v>
      </c>
      <c r="N60" s="32">
        <f t="shared" ref="N60:N63" si="29">IF(ISNUMBER(M60), (M60 - $B60) / $B60, "")</f>
        <v>4.7146401985111809E-2</v>
      </c>
      <c r="O60" s="18">
        <f>IF(ISNUMBER(M60), $B64 * N60, "")</f>
        <v>4714.6401985111806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-2.887892436149913E-3</v>
      </c>
      <c r="O64" s="28">
        <f>SUM(O44:O63)</f>
        <v>-4909.4171414548546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43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2021-08-22(일) 오전 00:00</v>
      </c>
      <c r="C69" s="323"/>
      <c r="D69" s="282" t="str">
        <f>TEXT($G$1, "[$-ko-KR]yyyy-mm-dd(ddd) ") &amp; "오후 14:00"</f>
        <v>2021-08-22(일) 오후 14:00</v>
      </c>
      <c r="E69" s="283"/>
      <c r="F69" s="284"/>
      <c r="G69" s="282" t="str">
        <f>TEXT($G$1, "[$-ko-KR]yyyy-mm-dd(ddd) ") &amp; "오후 19:00"</f>
        <v>2021-08-22(일) 오후 19:00</v>
      </c>
      <c r="H69" s="283"/>
      <c r="I69" s="284"/>
      <c r="J69" s="282" t="str">
        <f>TEXT($G$1, "[$-ko-KR]yyyy-mm-dd(ddd) ") &amp; "오후 21:00"</f>
        <v>2021-08-22(일) 오후 21:00</v>
      </c>
      <c r="K69" s="283"/>
      <c r="L69" s="284"/>
      <c r="M69" s="282" t="str">
        <f>TEXT($G$1+1, "[$-ko-KR]yyyy-mm-dd(ddd) ") &amp; "오전 00:00"</f>
        <v>2021-08-23(월)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>
        <v>588</v>
      </c>
      <c r="N71" s="14">
        <f>IF(ISNUMBER(M71), (M71 - $B71) / $B71, "")</f>
        <v>-2.9702970297029702E-2</v>
      </c>
      <c r="O71" s="16">
        <f>IF(ISNUMBER(M71), $B91 * N71, "")</f>
        <v>-2970.2970297029701</v>
      </c>
      <c r="Q71" s="280"/>
      <c r="R71" s="280"/>
      <c r="S71" s="280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>
        <v>438</v>
      </c>
      <c r="N72" s="32">
        <f t="shared" ref="N72:N75" si="33">IF(ISNUMBER(M72), (M72 - $B72) / $B72, "")</f>
        <v>-4.5751633986928102E-2</v>
      </c>
      <c r="O72" s="18">
        <f>IF(ISNUMBER(M72), $B91 * N72, "")</f>
        <v>-4575.16339869281</v>
      </c>
      <c r="Q72" s="280"/>
      <c r="R72" s="280"/>
      <c r="S72" s="280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>
        <v>113</v>
      </c>
      <c r="N73" s="32">
        <f t="shared" si="33"/>
        <v>-3.4188034188034191E-2</v>
      </c>
      <c r="O73" s="18">
        <f>IF(ISNUMBER(M73), $B91 * N73, "")</f>
        <v>-3418.8034188034189</v>
      </c>
      <c r="Q73" s="285"/>
      <c r="R73" s="285"/>
      <c r="S73" s="285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>
        <v>129</v>
      </c>
      <c r="N74" s="32">
        <f t="shared" si="33"/>
        <v>-3.007518796992481E-2</v>
      </c>
      <c r="O74" s="18">
        <f>IF(ISNUMBER(M74), $B91 * N74, "")</f>
        <v>-3007.5187969924809</v>
      </c>
      <c r="Q74" s="285"/>
      <c r="R74" s="285"/>
      <c r="S74" s="285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>
        <v>750</v>
      </c>
      <c r="N75" s="21">
        <f t="shared" si="33"/>
        <v>-3.7227214377406934E-2</v>
      </c>
      <c r="O75" s="22">
        <f>IF(ISNUMBER(M75), $B91 * N75, "")</f>
        <v>-3722.7214377406935</v>
      </c>
      <c r="Q75" s="285"/>
      <c r="R75" s="285"/>
      <c r="S75" s="285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>
        <v>102</v>
      </c>
      <c r="N76" s="107">
        <f>IF(ISNUMBER(M76), (M76 - $B76) / $B76, "")</f>
        <v>-1.9230769230769232E-2</v>
      </c>
      <c r="O76" s="108">
        <f>IF(ISNUMBER(M76), $B91 * N76, "")</f>
        <v>-1923.0769230769231</v>
      </c>
      <c r="Q76" s="285"/>
      <c r="R76" s="285"/>
      <c r="S76" s="285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>
        <v>373</v>
      </c>
      <c r="N77" s="32">
        <f t="shared" ref="N77:N80" si="37">IF(ISNUMBER(M77), (M77 - $B77) / $B77, "")</f>
        <v>-1.0610079575596816E-2</v>
      </c>
      <c r="O77" s="18">
        <f>IF(ISNUMBER(M77), $B91 * N77, "")</f>
        <v>-1061.0079575596817</v>
      </c>
      <c r="Q77" s="285"/>
      <c r="R77" s="285"/>
      <c r="S77" s="285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>
        <v>143</v>
      </c>
      <c r="N78" s="32">
        <f t="shared" si="37"/>
        <v>-2.0547945205479451E-2</v>
      </c>
      <c r="O78" s="18">
        <f>IF(ISNUMBER(M78), $B91 * N78, "")</f>
        <v>-2054.794520547945</v>
      </c>
      <c r="Q78" s="285"/>
      <c r="R78" s="285"/>
      <c r="S78" s="285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>
        <v>648</v>
      </c>
      <c r="N79" s="32">
        <f t="shared" si="37"/>
        <v>-2.9940119760479042E-2</v>
      </c>
      <c r="O79" s="18">
        <f>IF(ISNUMBER(M79), $B91 * N79, "")</f>
        <v>-2994.0119760479042</v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>
        <v>948</v>
      </c>
      <c r="N80" s="25">
        <f t="shared" si="37"/>
        <v>3.4934497816593885E-2</v>
      </c>
      <c r="O80" s="104">
        <f>IF(ISNUMBER(M80), $B91 * N80, "")</f>
        <v>3493.4497816593885</v>
      </c>
      <c r="Q80" s="294"/>
      <c r="R80" s="295"/>
      <c r="S80" s="296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>
        <v>216</v>
      </c>
      <c r="N81" s="14">
        <f>IF(ISNUMBER(M81), (M81 - $B81) / $B81, "")</f>
        <v>0</v>
      </c>
      <c r="O81" s="16">
        <f>IF(ISNUMBER(M81), $B91 * N81, "")</f>
        <v>0</v>
      </c>
      <c r="Q81" s="297"/>
      <c r="R81" s="298"/>
      <c r="S81" s="299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>
        <v>390</v>
      </c>
      <c r="N82" s="32">
        <f t="shared" ref="N82:N85" si="41">IF(ISNUMBER(M82), (M82 - $B82) / $B82, "")</f>
        <v>-1.2658227848101266E-2</v>
      </c>
      <c r="O82" s="18">
        <f>IF(ISNUMBER(M82), $B91 * N82, "")</f>
        <v>-1265.8227848101264</v>
      </c>
      <c r="Q82" s="300"/>
      <c r="R82" s="301"/>
      <c r="S82" s="302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>
        <v>181</v>
      </c>
      <c r="N83" s="32">
        <f t="shared" si="41"/>
        <v>-5.4945054945054949E-3</v>
      </c>
      <c r="O83" s="18">
        <f>IF(ISNUMBER(M83), $B91 * N83, "")</f>
        <v>-549.45054945054949</v>
      </c>
      <c r="Q83" s="285"/>
      <c r="R83" s="285"/>
      <c r="S83" s="285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>
        <v>357</v>
      </c>
      <c r="N84" s="32">
        <f t="shared" si="41"/>
        <v>1.4204545454545454E-2</v>
      </c>
      <c r="O84" s="18">
        <f>IF(ISNUMBER(M84), $B91 * N84, "")</f>
        <v>1420.4545454545455</v>
      </c>
      <c r="Q84" s="280"/>
      <c r="R84" s="280"/>
      <c r="S84" s="280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>
        <v>147</v>
      </c>
      <c r="N85" s="21">
        <f t="shared" si="41"/>
        <v>-2.6490066225165563E-2</v>
      </c>
      <c r="O85" s="22">
        <f>IF(ISNUMBER(M85), $B91 * N85, "")</f>
        <v>-2649.0066225165565</v>
      </c>
      <c r="Q85" s="280"/>
      <c r="R85" s="280"/>
      <c r="S85" s="280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>
        <v>279</v>
      </c>
      <c r="N86" s="107">
        <f>IF(ISNUMBER(M86), (M86 - $B86) / $B86, "")</f>
        <v>-1.7605633802816902E-2</v>
      </c>
      <c r="O86" s="108">
        <f>IF(ISNUMBER(M86), $B91 * N86, "")</f>
        <v>-1760.5633802816901</v>
      </c>
      <c r="Q86" s="285"/>
      <c r="R86" s="285"/>
      <c r="S86" s="285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>
        <v>126</v>
      </c>
      <c r="N87" s="32">
        <f t="shared" ref="N87:N90" si="45">IF(ISNUMBER(M87), (M87 - $B87) / $B87, "")</f>
        <v>8.0000000000000002E-3</v>
      </c>
      <c r="O87" s="18">
        <f>IF(ISNUMBER(M87), $B91 * N87, "")</f>
        <v>800</v>
      </c>
      <c r="Q87" s="285"/>
      <c r="R87" s="285"/>
      <c r="S87" s="285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>
        <v>113</v>
      </c>
      <c r="N88" s="32">
        <f t="shared" si="45"/>
        <v>-1.7391304347826087E-2</v>
      </c>
      <c r="O88" s="18">
        <f>IF(ISNUMBER(M88), $B91 * N88, "")</f>
        <v>-1739.1304347826087</v>
      </c>
      <c r="Q88" s="285"/>
      <c r="R88" s="285"/>
      <c r="S88" s="285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>
        <v>432</v>
      </c>
      <c r="N89" s="32">
        <f t="shared" si="45"/>
        <v>-4.608294930875576E-3</v>
      </c>
      <c r="O89" s="18">
        <f>IF(ISNUMBER(M89), $B91 * N89, "")</f>
        <v>-460.82949308755758</v>
      </c>
      <c r="Q89" s="307"/>
      <c r="R89" s="308"/>
      <c r="S89" s="309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>
        <v>501</v>
      </c>
      <c r="N90" s="25">
        <f t="shared" si="45"/>
        <v>-1.3779527559055118E-2</v>
      </c>
      <c r="O90" s="104">
        <f>IF(ISNUMBER(M90), $B91 * N90, "")</f>
        <v>-1377.9527559055118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-1.4908123576442747E-2</v>
      </c>
      <c r="O91" s="28">
        <f>SUM(O71:O90)</f>
        <v>-29816.247152885495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43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2021-08-22(일) 오전 00:00</v>
      </c>
      <c r="C96" s="323"/>
      <c r="D96" s="282" t="str">
        <f>TEXT($G$1, "[$-ko-KR]yyyy-mm-dd(ddd) ") &amp; "오후 14:00"</f>
        <v>2021-08-22(일) 오후 14:00</v>
      </c>
      <c r="E96" s="283"/>
      <c r="F96" s="284"/>
      <c r="G96" s="282" t="str">
        <f>TEXT($G$1, "[$-ko-KR]yyyy-mm-dd(ddd) ") &amp; "오후 19:00"</f>
        <v>2021-08-22(일) 오후 19:00</v>
      </c>
      <c r="H96" s="283"/>
      <c r="I96" s="284"/>
      <c r="J96" s="282" t="str">
        <f>TEXT($G$1, "[$-ko-KR]yyyy-mm-dd(ddd) ") &amp; "오후 21:00"</f>
        <v>2021-08-22(일) 오후 21:00</v>
      </c>
      <c r="K96" s="283"/>
      <c r="L96" s="284"/>
      <c r="M96" s="282" t="str">
        <f>TEXT($G$1+1, "[$-ko-KR]yyyy-mm-dd(ddd) ") &amp; "오전 00:00"</f>
        <v>2021-08-23(월)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>
        <v>83000</v>
      </c>
      <c r="N98" s="14">
        <f>IF(ISNUMBER(M98), (M98 - $B98) / $B98, "")</f>
        <v>2.7227722772277228E-2</v>
      </c>
      <c r="O98" s="16">
        <f>IF(ISNUMBER(M98), $B118 * N98, "")</f>
        <v>2722.772277227723</v>
      </c>
      <c r="Q98" s="280"/>
      <c r="R98" s="280"/>
      <c r="S98" s="280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>
        <v>10060</v>
      </c>
      <c r="N99" s="32">
        <f t="shared" ref="N99:N102" si="49">IF(ISNUMBER(M99), (M99 - $B99) / $B99, "")</f>
        <v>3.391572456320658E-2</v>
      </c>
      <c r="O99" s="18">
        <f>IF(ISNUMBER(M99), $B118 * N99, "")</f>
        <v>3391.5724563206581</v>
      </c>
      <c r="Q99" s="280"/>
      <c r="R99" s="280"/>
      <c r="S99" s="280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>
        <v>2725</v>
      </c>
      <c r="N100" s="32">
        <f t="shared" si="49"/>
        <v>-1.6245487364620937E-2</v>
      </c>
      <c r="O100" s="18">
        <f>IF(ISNUMBER(M100), $B118 * N100, "")</f>
        <v>-1624.5487364620938</v>
      </c>
      <c r="Q100" s="285"/>
      <c r="R100" s="285"/>
      <c r="S100" s="285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>
        <v>30040</v>
      </c>
      <c r="N101" s="32">
        <f t="shared" si="49"/>
        <v>-3.1592520954223081E-2</v>
      </c>
      <c r="O101" s="18">
        <f>IF(ISNUMBER(M101), $B118 * N101, "")</f>
        <v>-3159.2520954223082</v>
      </c>
      <c r="Q101" s="285"/>
      <c r="R101" s="285"/>
      <c r="S101" s="285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>
        <v>2095</v>
      </c>
      <c r="N102" s="21">
        <f t="shared" si="49"/>
        <v>-2.5581395348837209E-2</v>
      </c>
      <c r="O102" s="22">
        <f>IF(ISNUMBER(M102), $B118 * N102, "")</f>
        <v>-2558.1395348837209</v>
      </c>
      <c r="Q102" s="285"/>
      <c r="R102" s="285"/>
      <c r="S102" s="285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>
        <v>25310</v>
      </c>
      <c r="N103" s="107">
        <f>IF(ISNUMBER(M103), (M103 - $B103) / $B103, "")</f>
        <v>-5.2059925093632956E-2</v>
      </c>
      <c r="O103" s="108">
        <f>IF(ISNUMBER(M103), $B118 * N103, "")</f>
        <v>-5205.9925093632955</v>
      </c>
      <c r="Q103" s="285"/>
      <c r="R103" s="285"/>
      <c r="S103" s="285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>
        <v>3000</v>
      </c>
      <c r="N104" s="32">
        <f t="shared" ref="N104:N107" si="53">IF(ISNUMBER(M104), (M104 - $B104) / $B104, "")</f>
        <v>2.3890784982935155E-2</v>
      </c>
      <c r="O104" s="18">
        <f>IF(ISNUMBER(M104), $B118 * N104, "")</f>
        <v>2389.0784982935156</v>
      </c>
      <c r="Q104" s="285"/>
      <c r="R104" s="285"/>
      <c r="S104" s="285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>
        <v>3395</v>
      </c>
      <c r="N105" s="32">
        <f t="shared" si="53"/>
        <v>-3.6879432624113473E-2</v>
      </c>
      <c r="O105" s="18">
        <f>IF(ISNUMBER(M105), $B118 * N105, "")</f>
        <v>-3687.9432624113474</v>
      </c>
      <c r="Q105" s="285"/>
      <c r="R105" s="285"/>
      <c r="S105" s="285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>
        <v>2395</v>
      </c>
      <c r="N106" s="32">
        <f t="shared" si="53"/>
        <v>-4.1580041580041582E-3</v>
      </c>
      <c r="O106" s="18">
        <f>IF(ISNUMBER(M106), $B118 * N106, "")</f>
        <v>-415.80041580041581</v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>
        <v>588</v>
      </c>
      <c r="N107" s="25">
        <f t="shared" si="53"/>
        <v>-2.9702970297029702E-2</v>
      </c>
      <c r="O107" s="104">
        <f>IF(ISNUMBER(M107), $B118 * N107, "")</f>
        <v>-2970.2970297029701</v>
      </c>
      <c r="Q107" s="294"/>
      <c r="R107" s="295"/>
      <c r="S107" s="296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>
        <v>438</v>
      </c>
      <c r="N108" s="14">
        <f>IF(ISNUMBER(M108), (M108 - $B108) / $B108, "")</f>
        <v>-4.5751633986928102E-2</v>
      </c>
      <c r="O108" s="16">
        <f>IF(ISNUMBER(M108), $B118 * N108, "")</f>
        <v>-4575.16339869281</v>
      </c>
      <c r="Q108" s="297"/>
      <c r="R108" s="298"/>
      <c r="S108" s="299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113</v>
      </c>
      <c r="N109" s="32">
        <f t="shared" ref="N109:N112" si="57">IF(ISNUMBER(M109), (M109 - $B109) / $B109, "")</f>
        <v>-3.4188034188034191E-2</v>
      </c>
      <c r="O109" s="18">
        <f>IF(ISNUMBER(M109), $B118 * N109, "")</f>
        <v>-3418.8034188034189</v>
      </c>
      <c r="Q109" s="300"/>
      <c r="R109" s="301"/>
      <c r="S109" s="302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>
        <v>7170</v>
      </c>
      <c r="N110" s="32">
        <f t="shared" si="57"/>
        <v>-1.9822282980177717E-2</v>
      </c>
      <c r="O110" s="18">
        <f>IF(ISNUMBER(M110), $B118 * N110, "")</f>
        <v>-1982.2282980177717</v>
      </c>
      <c r="Q110" s="285"/>
      <c r="R110" s="285"/>
      <c r="S110" s="285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>
        <v>1010</v>
      </c>
      <c r="N111" s="32">
        <f t="shared" si="57"/>
        <v>-2.8846153846153848E-2</v>
      </c>
      <c r="O111" s="18">
        <f>IF(ISNUMBER(M111), $B118 * N111, "")</f>
        <v>-2884.6153846153848</v>
      </c>
      <c r="Q111" s="280"/>
      <c r="R111" s="280"/>
      <c r="S111" s="280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>
        <v>213100</v>
      </c>
      <c r="N112" s="21">
        <f t="shared" si="57"/>
        <v>-2.8076743097800653E-3</v>
      </c>
      <c r="O112" s="22">
        <f>IF(ISNUMBER(M112), $B118 * N112, "")</f>
        <v>-280.76743097800653</v>
      </c>
      <c r="Q112" s="280"/>
      <c r="R112" s="280"/>
      <c r="S112" s="280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>
        <v>9105</v>
      </c>
      <c r="N113" s="107">
        <f>IF(ISNUMBER(M113), (M113 - $B113) / $B113, "")</f>
        <v>-2.8281750266808965E-2</v>
      </c>
      <c r="O113" s="108">
        <f>IF(ISNUMBER(M113), $B118 * N113, "")</f>
        <v>-2828.1750266808967</v>
      </c>
      <c r="Q113" s="285"/>
      <c r="R113" s="285"/>
      <c r="S113" s="285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>
        <v>4390</v>
      </c>
      <c r="N114" s="32">
        <f t="shared" ref="N114:N117" si="61">IF(ISNUMBER(M114), (M114 - $B114) / $B114, "")</f>
        <v>-1.1376564277588168E-3</v>
      </c>
      <c r="O114" s="18">
        <f>IF(ISNUMBER(M114), $B118 * N114, "")</f>
        <v>-113.76564277588167</v>
      </c>
      <c r="Q114" s="285"/>
      <c r="R114" s="285"/>
      <c r="S114" s="285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>
        <v>1250</v>
      </c>
      <c r="N115" s="32">
        <f t="shared" si="61"/>
        <v>-1.5748031496062992E-2</v>
      </c>
      <c r="O115" s="18">
        <f>IF(ISNUMBER(M115), $B118 * N115, "")</f>
        <v>-1574.8031496062993</v>
      </c>
      <c r="Q115" s="285"/>
      <c r="R115" s="285"/>
      <c r="S115" s="285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>
        <v>129</v>
      </c>
      <c r="N116" s="32">
        <f t="shared" si="61"/>
        <v>-3.007518796992481E-2</v>
      </c>
      <c r="O116" s="18">
        <f>IF(ISNUMBER(M116), $B118 * N116, "")</f>
        <v>-3007.5187969924809</v>
      </c>
      <c r="Q116" s="307"/>
      <c r="R116" s="308"/>
      <c r="S116" s="309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>
        <v>19.100000000000001</v>
      </c>
      <c r="N117" s="25">
        <f t="shared" si="61"/>
        <v>-1.5463917525773051E-2</v>
      </c>
      <c r="O117" s="104">
        <f>IF(ISNUMBER(M117), $B118 * N117, "")</f>
        <v>-1546.3917525773052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-1.6665391325972258E-2</v>
      </c>
      <c r="O118" s="28">
        <f>SUM(O98:O117)</f>
        <v>-33330.782651944508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43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2021-08-22(일) 오전 00:00</v>
      </c>
      <c r="C123" s="323"/>
      <c r="D123" s="282" t="str">
        <f>TEXT($G$1, "[$-ko-KR]yyyy-mm-dd(ddd) ") &amp; "오후 14:00"</f>
        <v>2021-08-22(일) 오후 14:00</v>
      </c>
      <c r="E123" s="283"/>
      <c r="F123" s="284"/>
      <c r="G123" s="282" t="str">
        <f>TEXT($G$1, "[$-ko-KR]yyyy-mm-dd(ddd) ") &amp; "오후 19:00"</f>
        <v>2021-08-22(일) 오후 19:00</v>
      </c>
      <c r="H123" s="283"/>
      <c r="I123" s="284"/>
      <c r="J123" s="282" t="str">
        <f>TEXT($G$1, "[$-ko-KR]yyyy-mm-dd(ddd) ") &amp; "오후 21:00"</f>
        <v>2021-08-22(일) 오후 21:00</v>
      </c>
      <c r="K123" s="283"/>
      <c r="L123" s="284"/>
      <c r="M123" s="282" t="str">
        <f>TEXT($G$1+1, "[$-ko-KR]yyyy-mm-dd(ddd) ") &amp; "오전 00:00"</f>
        <v>2021-08-23(월)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>
        <v>19.100000000000001</v>
      </c>
      <c r="N125" s="14">
        <f>IF(ISNUMBER(M125), (M125 - $B125) / $B125, "")</f>
        <v>-1.5463917525773051E-2</v>
      </c>
      <c r="O125" s="16">
        <f>IF(ISNUMBER(M125), $B145 * N125, "")</f>
        <v>-1546.3917525773052</v>
      </c>
      <c r="Q125" s="280"/>
      <c r="R125" s="280"/>
      <c r="S125" s="280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>
        <v>81</v>
      </c>
      <c r="N126" s="32">
        <f t="shared" ref="N126:N129" si="65">IF(ISNUMBER(M126), (M126 - $B126) / $B126, "")</f>
        <v>-9.779951100244464E-3</v>
      </c>
      <c r="O126" s="18">
        <f>IF(ISNUMBER(M126), $B145 * N126, "")</f>
        <v>-977.99511002444638</v>
      </c>
      <c r="Q126" s="280"/>
      <c r="R126" s="280"/>
      <c r="S126" s="280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>
        <v>88</v>
      </c>
      <c r="N127" s="32">
        <f t="shared" si="65"/>
        <v>-2.547065337763009E-2</v>
      </c>
      <c r="O127" s="18">
        <f>IF(ISNUMBER(M127), $B145 * N127, "")</f>
        <v>-2547.0653377630088</v>
      </c>
      <c r="Q127" s="285"/>
      <c r="R127" s="285"/>
      <c r="S127" s="285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>
        <v>22</v>
      </c>
      <c r="N128" s="32">
        <f t="shared" si="65"/>
        <v>9.1743119266054721E-3</v>
      </c>
      <c r="O128" s="18">
        <f>IF(ISNUMBER(M128), $B145 * N128, "")</f>
        <v>917.43119266054725</v>
      </c>
      <c r="Q128" s="285"/>
      <c r="R128" s="285"/>
      <c r="S128" s="285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>
        <v>5.05</v>
      </c>
      <c r="N129" s="21">
        <f t="shared" si="65"/>
        <v>-1.3671875000000056E-2</v>
      </c>
      <c r="O129" s="22">
        <f>IF(ISNUMBER(M129), $B145 * N129, "")</f>
        <v>-1367.1875000000055</v>
      </c>
      <c r="Q129" s="285"/>
      <c r="R129" s="285"/>
      <c r="S129" s="285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>
        <v>12.6</v>
      </c>
      <c r="N130" s="107">
        <f>IF(ISNUMBER(M130), (M130 - $B130) / $B130, "")</f>
        <v>-7.8740157480314682E-3</v>
      </c>
      <c r="O130" s="108">
        <f>IF(ISNUMBER(M130), $B145 * N130, "")</f>
        <v>-787.40157480314679</v>
      </c>
      <c r="Q130" s="285"/>
      <c r="R130" s="285"/>
      <c r="S130" s="285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>
        <v>72.5</v>
      </c>
      <c r="N131" s="32">
        <f t="shared" ref="N131:N134" si="69">IF(ISNUMBER(M131), (M131 - $B131) / $B131, "")</f>
        <v>-6.8493150684931503E-3</v>
      </c>
      <c r="O131" s="18">
        <f>IF(ISNUMBER(M131), $B145 * N131, "")</f>
        <v>-684.93150684931504</v>
      </c>
      <c r="Q131" s="285"/>
      <c r="R131" s="285"/>
      <c r="S131" s="285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>
        <v>16.8</v>
      </c>
      <c r="N132" s="32">
        <f t="shared" si="69"/>
        <v>-1.1764705882352899E-2</v>
      </c>
      <c r="O132" s="18">
        <f>IF(ISNUMBER(M132), $B145 * N132, "")</f>
        <v>-1176.4705882352901</v>
      </c>
      <c r="Q132" s="285"/>
      <c r="R132" s="285"/>
      <c r="S132" s="285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>
        <v>72.900000000000006</v>
      </c>
      <c r="N133" s="32">
        <f t="shared" si="69"/>
        <v>-8.1632653061223717E-3</v>
      </c>
      <c r="O133" s="18">
        <f>IF(ISNUMBER(M133), $B145 * N133, "")</f>
        <v>-816.32653061223721</v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>
        <v>14.3</v>
      </c>
      <c r="N134" s="25">
        <f t="shared" si="69"/>
        <v>-6.9444444444444198E-3</v>
      </c>
      <c r="O134" s="104">
        <f>IF(ISNUMBER(M134), $B145 * N134, "")</f>
        <v>-694.44444444444196</v>
      </c>
      <c r="Q134" s="294"/>
      <c r="R134" s="295"/>
      <c r="S134" s="296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>
        <v>35.799999999999997</v>
      </c>
      <c r="N135" s="14">
        <f>IF(ISNUMBER(M135), (M135 - $B135) / $B135, "")</f>
        <v>2.5787965616045804E-2</v>
      </c>
      <c r="O135" s="16">
        <f>IF(ISNUMBER(M135), $B145 * N135, "")</f>
        <v>2578.7965616045803</v>
      </c>
      <c r="Q135" s="297"/>
      <c r="R135" s="298"/>
      <c r="S135" s="299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>
        <v>23.7</v>
      </c>
      <c r="N136" s="32">
        <f t="shared" ref="N136:N139" si="73">IF(ISNUMBER(M136), (M136 - $B136) / $B136, "")</f>
        <v>-4.2016806722689672E-3</v>
      </c>
      <c r="O136" s="18">
        <f>IF(ISNUMBER(M136), $B145 * N136, "")</f>
        <v>-420.16806722689671</v>
      </c>
      <c r="Q136" s="300"/>
      <c r="R136" s="301"/>
      <c r="S136" s="302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>
        <v>13.1</v>
      </c>
      <c r="N137" s="32">
        <f t="shared" si="73"/>
        <v>-7.5757575757575491E-3</v>
      </c>
      <c r="O137" s="18">
        <f>IF(ISNUMBER(M137), $B145 * N137, "")</f>
        <v>-757.57575757575489</v>
      </c>
      <c r="Q137" s="285"/>
      <c r="R137" s="285"/>
      <c r="S137" s="285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>
        <v>12.5</v>
      </c>
      <c r="N138" s="32">
        <f t="shared" si="73"/>
        <v>8.0645161290322284E-3</v>
      </c>
      <c r="O138" s="18">
        <f>IF(ISNUMBER(M138), $B145 * N138, "")</f>
        <v>806.45161290322278</v>
      </c>
      <c r="Q138" s="280"/>
      <c r="R138" s="280"/>
      <c r="S138" s="280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>
        <v>11.2</v>
      </c>
      <c r="N139" s="21">
        <f t="shared" si="73"/>
        <v>-8.8495575221240186E-3</v>
      </c>
      <c r="O139" s="22">
        <f>IF(ISNUMBER(M139), $B145 * N139, "")</f>
        <v>-884.95575221240188</v>
      </c>
      <c r="Q139" s="280"/>
      <c r="R139" s="280"/>
      <c r="S139" s="280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>
        <v>15.6</v>
      </c>
      <c r="N140" s="107">
        <f>IF(ISNUMBER(M140), (M140 - $B140) / $B140, "")</f>
        <v>-1.2658227848101333E-2</v>
      </c>
      <c r="O140" s="108">
        <f>IF(ISNUMBER(M140), $B145 * N140, "")</f>
        <v>-1265.8227848101333</v>
      </c>
      <c r="Q140" s="285"/>
      <c r="R140" s="285"/>
      <c r="S140" s="285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>
        <v>42.2</v>
      </c>
      <c r="N141" s="32">
        <f t="shared" ref="N141:N144" si="77">IF(ISNUMBER(M141), (M141 - $B141) / $B141, "")</f>
        <v>4.7146401985111809E-2</v>
      </c>
      <c r="O141" s="18">
        <f>IF(ISNUMBER(M141), $B145 * N141, "")</f>
        <v>4714.6401985111806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-2.887892436149913E-3</v>
      </c>
      <c r="O145" s="28">
        <f>SUM(O125:O144)</f>
        <v>-4909.4171414548546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43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2021-08-22(일) 오전 00:00</v>
      </c>
      <c r="C150" s="323"/>
      <c r="D150" s="282" t="str">
        <f>TEXT($G$1, "[$-ko-KR]yyyy-mm-dd(ddd) ") &amp; "오후 14:00"</f>
        <v>2021-08-22(일) 오후 14:00</v>
      </c>
      <c r="E150" s="283"/>
      <c r="F150" s="284"/>
      <c r="G150" s="282" t="str">
        <f>TEXT($G$1, "[$-ko-KR]yyyy-mm-dd(ddd) ") &amp; "오후 19:00"</f>
        <v>2021-08-22(일) 오후 19:00</v>
      </c>
      <c r="H150" s="283"/>
      <c r="I150" s="284"/>
      <c r="J150" s="282" t="str">
        <f>TEXT($G$1, "[$-ko-KR]yyyy-mm-dd(ddd) ") &amp; "오후 21:00"</f>
        <v>2021-08-22(일) 오후 21:00</v>
      </c>
      <c r="K150" s="283"/>
      <c r="L150" s="284"/>
      <c r="M150" s="282" t="str">
        <f>TEXT($G$1+1, "[$-ko-KR]yyyy-mm-dd(ddd) ") &amp; "오전 00:00"</f>
        <v>2021-08-23(월)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>
        <v>147</v>
      </c>
      <c r="N152" s="14">
        <f>IF(ISNUMBER(M152), (M152 - $B152) / $B152, "")</f>
        <v>-2.6490066225165563E-2</v>
      </c>
      <c r="O152" s="16">
        <f>IF(ISNUMBER(M152), $B172 * N152, "")</f>
        <v>-2649.0066225165565</v>
      </c>
      <c r="Q152" s="280"/>
      <c r="R152" s="280"/>
      <c r="S152" s="280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>
        <v>279</v>
      </c>
      <c r="N153" s="32">
        <f t="shared" ref="N153:N156" si="81">IF(ISNUMBER(M153), (M153 - $B153) / $B153, "")</f>
        <v>-1.7605633802816902E-2</v>
      </c>
      <c r="O153" s="18">
        <f>IF(ISNUMBER(M153), $B172 * N153, "")</f>
        <v>-1760.5633802816901</v>
      </c>
      <c r="Q153" s="280"/>
      <c r="R153" s="280"/>
      <c r="S153" s="280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>
        <v>126</v>
      </c>
      <c r="N154" s="32">
        <f t="shared" si="81"/>
        <v>8.0000000000000002E-3</v>
      </c>
      <c r="O154" s="18">
        <f>IF(ISNUMBER(M154), $B172 * N154, "")</f>
        <v>800</v>
      </c>
      <c r="Q154" s="285"/>
      <c r="R154" s="285"/>
      <c r="S154" s="285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>
        <v>113</v>
      </c>
      <c r="N155" s="32">
        <f t="shared" si="81"/>
        <v>-1.7391304347826087E-2</v>
      </c>
      <c r="O155" s="18">
        <f>IF(ISNUMBER(M155), $B172 * N155, "")</f>
        <v>-1739.1304347826087</v>
      </c>
      <c r="Q155" s="285"/>
      <c r="R155" s="285"/>
      <c r="S155" s="285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>
        <v>432</v>
      </c>
      <c r="N156" s="21">
        <f t="shared" si="81"/>
        <v>-4.608294930875576E-3</v>
      </c>
      <c r="O156" s="22">
        <f>IF(ISNUMBER(M156), $B172 * N156, "")</f>
        <v>-460.82949308755758</v>
      </c>
      <c r="Q156" s="285"/>
      <c r="R156" s="285"/>
      <c r="S156" s="285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>
        <v>501</v>
      </c>
      <c r="N157" s="107">
        <f>IF(ISNUMBER(M157), (M157 - $B157) / $B157, "")</f>
        <v>-1.3779527559055118E-2</v>
      </c>
      <c r="O157" s="108">
        <f>IF(ISNUMBER(M157), $B172 * N157, "")</f>
        <v>-1377.9527559055118</v>
      </c>
      <c r="Q157" s="285"/>
      <c r="R157" s="285"/>
      <c r="S157" s="285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>
        <v>364</v>
      </c>
      <c r="N158" s="32">
        <f t="shared" ref="N158:N161" si="85">IF(ISNUMBER(M158), (M158 - $B158) / $B158, "")</f>
        <v>-1.3550135501355014E-2</v>
      </c>
      <c r="O158" s="18">
        <f>IF(ISNUMBER(M158), $B172 * N158, "")</f>
        <v>-1355.0135501355014</v>
      </c>
      <c r="Q158" s="285"/>
      <c r="R158" s="285"/>
      <c r="S158" s="285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>
        <v>142</v>
      </c>
      <c r="N159" s="32">
        <f t="shared" si="85"/>
        <v>-6.993006993006993E-3</v>
      </c>
      <c r="O159" s="18">
        <f>IF(ISNUMBER(M159), $B172 * N159, "")</f>
        <v>-699.30069930069931</v>
      </c>
      <c r="Q159" s="285"/>
      <c r="R159" s="285"/>
      <c r="S159" s="285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>
        <v>309</v>
      </c>
      <c r="N160" s="32">
        <f t="shared" si="85"/>
        <v>-1.2779552715654952E-2</v>
      </c>
      <c r="O160" s="18">
        <f>IF(ISNUMBER(M160), $B172 * N160, "")</f>
        <v>-1277.9552715654952</v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>
        <v>236</v>
      </c>
      <c r="N161" s="25">
        <f t="shared" si="85"/>
        <v>-8.4033613445378148E-3</v>
      </c>
      <c r="O161" s="104">
        <f>IF(ISNUMBER(M161), $B172 * N161, "")</f>
        <v>-840.33613445378148</v>
      </c>
      <c r="Q161" s="294"/>
      <c r="R161" s="295"/>
      <c r="S161" s="296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>
        <v>116</v>
      </c>
      <c r="N162" s="14">
        <f>IF(ISNUMBER(M162), (M162 - $B162) / $B162, "")</f>
        <v>0</v>
      </c>
      <c r="O162" s="16">
        <f>IF(ISNUMBER(M162), $B172 * N162, "")</f>
        <v>0</v>
      </c>
      <c r="Q162" s="297"/>
      <c r="R162" s="298"/>
      <c r="S162" s="299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>
        <v>113</v>
      </c>
      <c r="N163" s="32">
        <f t="shared" ref="N163:N166" si="89">IF(ISNUMBER(M163), (M163 - $B163) / $B163, "")</f>
        <v>-8.771929824561403E-3</v>
      </c>
      <c r="O163" s="18">
        <f>IF(ISNUMBER(M163), $B172 * N163, "")</f>
        <v>-877.19298245614027</v>
      </c>
      <c r="Q163" s="300"/>
      <c r="R163" s="301"/>
      <c r="S163" s="302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>
        <v>200</v>
      </c>
      <c r="N164" s="32">
        <f t="shared" si="89"/>
        <v>-3.3816425120772944E-2</v>
      </c>
      <c r="O164" s="18">
        <f>IF(ISNUMBER(M164), $B172 * N164, "")</f>
        <v>-3381.6425120772942</v>
      </c>
      <c r="Q164" s="285"/>
      <c r="R164" s="285"/>
      <c r="S164" s="285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>
        <v>420</v>
      </c>
      <c r="N165" s="32">
        <f t="shared" si="89"/>
        <v>7.1428571428571425E-2</v>
      </c>
      <c r="O165" s="18">
        <f>IF(ISNUMBER(M165), $B172 * N165, "")</f>
        <v>7142.8571428571422</v>
      </c>
      <c r="Q165" s="280"/>
      <c r="R165" s="280"/>
      <c r="S165" s="280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>
        <v>364</v>
      </c>
      <c r="N166" s="21">
        <f t="shared" si="89"/>
        <v>0</v>
      </c>
      <c r="O166" s="22">
        <f>IF(ISNUMBER(M166), $B172 * N166, "")</f>
        <v>0</v>
      </c>
      <c r="Q166" s="280"/>
      <c r="R166" s="280"/>
      <c r="S166" s="280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>
        <v>394</v>
      </c>
      <c r="N167" s="107">
        <f>IF(ISNUMBER(M167), (M167 - $B167) / $B167, "")</f>
        <v>2.5445292620865142E-3</v>
      </c>
      <c r="O167" s="108">
        <f>IF(ISNUMBER(M167), $B172 * N167, "")</f>
        <v>254.45292620865141</v>
      </c>
      <c r="Q167" s="285"/>
      <c r="R167" s="285"/>
      <c r="S167" s="285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-680.27210884353735</v>
      </c>
      <c r="Q168" s="285"/>
      <c r="R168" s="285"/>
      <c r="S168" s="285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>
        <v>214</v>
      </c>
      <c r="N169" s="32">
        <f t="shared" si="93"/>
        <v>0</v>
      </c>
      <c r="O169" s="18">
        <f>IF(ISNUMBER(M169), $B172 * N169, "")</f>
        <v>0</v>
      </c>
      <c r="Q169" s="285"/>
      <c r="R169" s="285"/>
      <c r="S169" s="285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>
        <v>261</v>
      </c>
      <c r="N170" s="32">
        <f t="shared" si="93"/>
        <v>-1.8796992481203006E-2</v>
      </c>
      <c r="O170" s="18">
        <f>IF(ISNUMBER(M170), $B172 * N170, "")</f>
        <v>-1879.6992481203006</v>
      </c>
      <c r="Q170" s="307"/>
      <c r="R170" s="308"/>
      <c r="S170" s="309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>
        <v>258</v>
      </c>
      <c r="N171" s="25">
        <f t="shared" si="93"/>
        <v>-1.1494252873563218E-2</v>
      </c>
      <c r="O171" s="104">
        <f>IF(ISNUMBER(M171), $B172 * N171, "")</f>
        <v>-1149.4252873563219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-5.9655052059086012E-3</v>
      </c>
      <c r="O172" s="28">
        <f>SUM(O152:O171)</f>
        <v>-11931.010411817204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43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2021-08-22(일) 오전 00:00</v>
      </c>
      <c r="C177" s="323"/>
      <c r="D177" s="282" t="str">
        <f>TEXT($G$1, "[$-ko-KR]yyyy-mm-dd(ddd) ") &amp; "오후 14:00"</f>
        <v>2021-08-22(일) 오후 14:00</v>
      </c>
      <c r="E177" s="283"/>
      <c r="F177" s="284"/>
      <c r="G177" s="282" t="str">
        <f>TEXT($G$1, "[$-ko-KR]yyyy-mm-dd(ddd) ") &amp; "오후 19:00"</f>
        <v>2021-08-22(일) 오후 19:00</v>
      </c>
      <c r="H177" s="283"/>
      <c r="I177" s="284"/>
      <c r="J177" s="282" t="str">
        <f>TEXT($G$1, "[$-ko-KR]yyyy-mm-dd(ddd) ") &amp; "오후 21:00"</f>
        <v>2021-08-22(일) 오후 21:00</v>
      </c>
      <c r="K177" s="283"/>
      <c r="L177" s="284"/>
      <c r="M177" s="282" t="str">
        <f>TEXT($G$1+1, "[$-ko-KR]yyyy-mm-dd(ddd) ") &amp; "오전 00:00"</f>
        <v>2021-08-23(월)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>
        <v>364</v>
      </c>
      <c r="N179" s="14">
        <f>IF(ISNUMBER(M179), (M179 - $B179) / $B179, "")</f>
        <v>0</v>
      </c>
      <c r="O179" s="16">
        <f>IF(ISNUMBER(M179), $B199 * N179, "")</f>
        <v>0</v>
      </c>
      <c r="Q179" s="280"/>
      <c r="R179" s="280"/>
      <c r="S179" s="280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>
        <v>27170</v>
      </c>
      <c r="N180" s="32">
        <f t="shared" ref="N180:N183" si="97">IF(ISNUMBER(M180), (M180 - $B180) / $B180, "")</f>
        <v>-1.056081573197378E-2</v>
      </c>
      <c r="O180" s="18">
        <f>IF(ISNUMBER(M180), $B199 * N180, "")</f>
        <v>-1056.081573197378</v>
      </c>
      <c r="Q180" s="280"/>
      <c r="R180" s="280"/>
      <c r="S180" s="280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>
        <v>13.1</v>
      </c>
      <c r="N181" s="32">
        <f t="shared" si="97"/>
        <v>-7.5757575757575491E-3</v>
      </c>
      <c r="O181" s="18">
        <f>IF(ISNUMBER(M181), $B199 * N181, "")</f>
        <v>-757.57575757575489</v>
      </c>
      <c r="Q181" s="285"/>
      <c r="R181" s="285"/>
      <c r="S181" s="285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>
        <v>394</v>
      </c>
      <c r="N182" s="32">
        <f t="shared" si="97"/>
        <v>2.5445292620865142E-3</v>
      </c>
      <c r="O182" s="18">
        <f>IF(ISNUMBER(M182), $B199 * N182, "")</f>
        <v>254.45292620865141</v>
      </c>
      <c r="Q182" s="285"/>
      <c r="R182" s="285"/>
      <c r="S182" s="285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>
        <v>4645</v>
      </c>
      <c r="N183" s="21">
        <f t="shared" si="97"/>
        <v>-1.5889830508474576E-2</v>
      </c>
      <c r="O183" s="22">
        <f>IF(ISNUMBER(M183), $B199 * N183, "")</f>
        <v>-1588.9830508474577</v>
      </c>
      <c r="Q183" s="285"/>
      <c r="R183" s="285"/>
      <c r="S183" s="285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>
        <v>1050</v>
      </c>
      <c r="N184" s="107">
        <f>IF(ISNUMBER(M184), (M184 - $B184) / $B184, "")</f>
        <v>-9.433962264150943E-3</v>
      </c>
      <c r="O184" s="108">
        <f>IF(ISNUMBER(M184), $B199 * N184, "")</f>
        <v>-943.39622641509425</v>
      </c>
      <c r="Q184" s="285"/>
      <c r="R184" s="285"/>
      <c r="S184" s="285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>
        <v>12.5</v>
      </c>
      <c r="N185" s="32">
        <f t="shared" ref="N185:N188" si="101">IF(ISNUMBER(M185), (M185 - $B185) / $B185, "")</f>
        <v>8.0645161290322284E-3</v>
      </c>
      <c r="O185" s="18">
        <f>IF(ISNUMBER(M185), $B199 * N185, "")</f>
        <v>806.45161290322278</v>
      </c>
      <c r="Q185" s="285"/>
      <c r="R185" s="285"/>
      <c r="S185" s="285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>
        <v>5680</v>
      </c>
      <c r="N186" s="32">
        <f t="shared" si="101"/>
        <v>-1.3888888888888888E-2</v>
      </c>
      <c r="O186" s="18">
        <f>IF(ISNUMBER(M186), $B199 * N186, "")</f>
        <v>-1388.8888888888889</v>
      </c>
      <c r="Q186" s="285"/>
      <c r="R186" s="285"/>
      <c r="S186" s="285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>
        <v>1520</v>
      </c>
      <c r="N187" s="32">
        <f t="shared" si="101"/>
        <v>-1.2987012987012988E-2</v>
      </c>
      <c r="O187" s="18">
        <f>IF(ISNUMBER(M187), $B199 * N187, "")</f>
        <v>-1298.7012987012988</v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>
        <v>11.2</v>
      </c>
      <c r="N188" s="25">
        <f t="shared" si="101"/>
        <v>-8.8495575221240186E-3</v>
      </c>
      <c r="O188" s="104">
        <f>IF(ISNUMBER(M188), $B199 * N188, "")</f>
        <v>-884.95575221240188</v>
      </c>
      <c r="Q188" s="294"/>
      <c r="R188" s="295"/>
      <c r="S188" s="296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>
        <v>146</v>
      </c>
      <c r="N189" s="14">
        <f>IF(ISNUMBER(M189), (M189 - $B189) / $B189, "")</f>
        <v>-6.8027210884353739E-3</v>
      </c>
      <c r="O189" s="16">
        <f>IF(ISNUMBER(M189), $B199 * N189, "")</f>
        <v>-680.27210884353735</v>
      </c>
      <c r="Q189" s="297"/>
      <c r="R189" s="298"/>
      <c r="S189" s="299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>
        <v>1660</v>
      </c>
      <c r="N190" s="32">
        <f t="shared" ref="N190:N193" si="105">IF(ISNUMBER(M190), (M190 - $B190) / $B190, "")</f>
        <v>2.7863777089783281E-2</v>
      </c>
      <c r="O190" s="18">
        <f>IF(ISNUMBER(M190), $B199 * N190, "")</f>
        <v>2786.377708978328</v>
      </c>
      <c r="Q190" s="300"/>
      <c r="R190" s="301"/>
      <c r="S190" s="302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>
        <v>214</v>
      </c>
      <c r="N191" s="32">
        <f t="shared" si="105"/>
        <v>0</v>
      </c>
      <c r="O191" s="18">
        <f>IF(ISNUMBER(M191), $B199 * N191, "")</f>
        <v>0</v>
      </c>
      <c r="Q191" s="285"/>
      <c r="R191" s="285"/>
      <c r="S191" s="285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>
        <v>92720</v>
      </c>
      <c r="N192" s="32">
        <f t="shared" si="105"/>
        <v>-4.1158221302998968E-2</v>
      </c>
      <c r="O192" s="18">
        <f>IF(ISNUMBER(M192), $B199 * N192, "")</f>
        <v>-4115.8221302998963</v>
      </c>
      <c r="Q192" s="280"/>
      <c r="R192" s="280"/>
      <c r="S192" s="280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>
        <v>261</v>
      </c>
      <c r="N193" s="21">
        <f t="shared" si="105"/>
        <v>-1.8796992481203006E-2</v>
      </c>
      <c r="O193" s="22">
        <f>IF(ISNUMBER(M193), $B199 * N193, "")</f>
        <v>-1879.6992481203006</v>
      </c>
      <c r="Q193" s="280"/>
      <c r="R193" s="280"/>
      <c r="S193" s="280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>
        <v>15.6</v>
      </c>
      <c r="N194" s="107">
        <f>IF(ISNUMBER(M194), (M194 - $B194) / $B194, "")</f>
        <v>-1.2658227848101333E-2</v>
      </c>
      <c r="O194" s="108">
        <f>IF(ISNUMBER(M194), $B199 * N194, "")</f>
        <v>-1265.8227848101333</v>
      </c>
      <c r="Q194" s="285"/>
      <c r="R194" s="285"/>
      <c r="S194" s="285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>
        <v>42.2</v>
      </c>
      <c r="N195" s="32">
        <f t="shared" ref="N195:N198" si="109">IF(ISNUMBER(M195), (M195 - $B195) / $B195, "")</f>
        <v>4.7146401985111809E-2</v>
      </c>
      <c r="O195" s="18">
        <f>IF(ISNUMBER(M195), $B199 * N195, "")</f>
        <v>4714.6401985111806</v>
      </c>
      <c r="Q195" s="285"/>
      <c r="R195" s="285"/>
      <c r="S195" s="285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>
        <v>82500</v>
      </c>
      <c r="N196" s="32">
        <f t="shared" si="109"/>
        <v>-1.6217505366086335E-2</v>
      </c>
      <c r="O196" s="18">
        <f>IF(ISNUMBER(M196), $B199 * N196, "")</f>
        <v>-1621.7505366086334</v>
      </c>
      <c r="Q196" s="285"/>
      <c r="R196" s="285"/>
      <c r="S196" s="285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>
        <v>4200</v>
      </c>
      <c r="N197" s="32">
        <f t="shared" si="109"/>
        <v>-1.5240328253223915E-2</v>
      </c>
      <c r="O197" s="18">
        <f>IF(ISNUMBER(M197), $B199 * N197, "")</f>
        <v>-1524.0328253223915</v>
      </c>
      <c r="Q197" s="307"/>
      <c r="R197" s="308"/>
      <c r="S197" s="309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>
        <v>258</v>
      </c>
      <c r="N198" s="25">
        <f t="shared" si="109"/>
        <v>-1.1494252873563218E-2</v>
      </c>
      <c r="O198" s="104">
        <f>IF(ISNUMBER(M198), $B199 * N198, "")</f>
        <v>-1149.4252873563219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-5.7967425112990523E-3</v>
      </c>
      <c r="O199" s="28">
        <f>SUM(O179:O198)</f>
        <v>-11593.485022598108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D59C-9CD0-4CDC-85CC-FB7A81E96594}">
  <sheetPr codeName="Sheet29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44431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104,000 KRW (5.20%)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124,044 KRW (7.30%)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153,133 KRW (7.66%)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70,360 KRW (3.52%)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86,334 KRW (6.64%)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47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2021-08-23(월) 오전 00:00</v>
      </c>
      <c r="C15" s="326"/>
      <c r="D15" s="282" t="str">
        <f>TEXT($G$1, "[$-ko-KR]yyyy-mm-dd(ddd) ") &amp; "오후 14:00"</f>
        <v>2021-08-23(월) 오후 14:00</v>
      </c>
      <c r="E15" s="283"/>
      <c r="F15" s="284"/>
      <c r="G15" s="282" t="str">
        <f>TEXT($G$1, "[$-ko-KR]yyyy-mm-dd(ddd) ") &amp; "오후 19:00"</f>
        <v>2021-08-23(월) 오후 19:00</v>
      </c>
      <c r="H15" s="283"/>
      <c r="I15" s="284"/>
      <c r="J15" s="282" t="str">
        <f>TEXT($G$1, "[$-ko-KR]yyyy-mm-dd(ddd) ") &amp; "오후 21:00"</f>
        <v>2021-08-23(월) 오후 21:00</v>
      </c>
      <c r="K15" s="283"/>
      <c r="L15" s="284"/>
      <c r="M15" s="282" t="str">
        <f>TEXT($G$1+1, "[$-ko-KR]yyyy-mm-dd(ddd) ") &amp; "오전 00:00"</f>
        <v>2021-08-24(화)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8" t="s">
        <v>37</v>
      </c>
      <c r="H16" s="249" t="s">
        <v>40</v>
      </c>
      <c r="I16" s="25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 t="s">
        <v>340</v>
      </c>
      <c r="B17" s="124">
        <f>IF(NOT(ISBLANK(_xlfn.IFNA(VLOOKUP($A17, $A$40:$O$199, 2, FALSE), ))), _xlfn.IFNA(VLOOKUP($A17, $A$40:$O$199, 2, FALSE), ), "")</f>
        <v>81</v>
      </c>
      <c r="C17" s="76">
        <f>IF(NOT(ISBLANK(_xlfn.IFNA(VLOOKUP($A17, $A$40:$O$199, 3, FALSE), ))), _xlfn.IFNA(VLOOKUP($A17, $A$40:$O$199, 3, FALSE), ), "")</f>
        <v>-9.7799510999999999E-3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5.9259259259259227E-2</v>
      </c>
      <c r="F17" s="16">
        <f>IF(NOT(ISBLANK(_xlfn.IFNA(VLOOKUP($A17, $A$40:$O$199, 6, FALSE), ))), _xlfn.IFNA(VLOOKUP($A17, $A$40:$O$199, 6, FALSE), ), "")</f>
        <v>5925.9259259259225</v>
      </c>
      <c r="G17" s="29">
        <f>IF(NOT(ISBLANK(_xlfn.IFNA(VLOOKUP($A17, $A$40:$O$199, 7, FALSE), ))), _xlfn.IFNA(VLOOKUP($A17, $A$40:$O$199, 7, FALSE), ), "")</f>
        <v>85.6</v>
      </c>
      <c r="H17" s="14">
        <f>IF(NOT(ISBLANK(_xlfn.IFNA(VLOOKUP($A17, $A$40:$O$199, 8, FALSE), ))), _xlfn.IFNA(VLOOKUP($A17, $A$40:$O$199, 8, FALSE), ), "")</f>
        <v>5.6790123456790055E-2</v>
      </c>
      <c r="I17" s="100">
        <f>IF(NOT(ISBLANK(_xlfn.IFNA(VLOOKUP($A17, $A$40:$O$199, 9, FALSE), ))), _xlfn.IFNA(VLOOKUP($A17, $A$40:$O$199, 9, FALSE), ), "")</f>
        <v>5679.0123456790052</v>
      </c>
      <c r="J17" s="13">
        <f>IF(NOT(ISBLANK(_xlfn.IFNA(VLOOKUP($A17, $A$40:$O$199, 10, FALSE), ))), _xlfn.IFNA(VLOOKUP($A17, $A$40:$O$199, 10, FALSE), ), "")</f>
        <v>85.2</v>
      </c>
      <c r="K17" s="14">
        <f>IF(NOT(ISBLANK(_xlfn.IFNA(VLOOKUP($A17, $A$40:$O$199, 11, FALSE), ))), _xlfn.IFNA(VLOOKUP($A17, $A$40:$O$199, 11, FALSE), ), "")</f>
        <v>5.1851851851851885E-2</v>
      </c>
      <c r="L17" s="16">
        <f>IF(NOT(ISBLANK(_xlfn.IFNA(VLOOKUP($A17, $A$40:$O$199, 12, FALSE), ))), _xlfn.IFNA(VLOOKUP($A17, $A$40:$O$199, 12, FALSE), ), "")</f>
        <v>5185.1851851851889</v>
      </c>
      <c r="M17" s="29">
        <f>IF(NOT(ISBLANK(_xlfn.IFNA(VLOOKUP($A17, $A$40:$O$199, 13, FALSE), ))), _xlfn.IFNA(VLOOKUP($A17, $A$40:$O$199, 13, FALSE), ), "")</f>
        <v>85.5</v>
      </c>
      <c r="N17" s="14">
        <f>IF(NOT(ISBLANK(_xlfn.IFNA(VLOOKUP($A17, $A$40:$O$199, 14, FALSE), ))), _xlfn.IFNA(VLOOKUP($A17, $A$40:$O$199, 14, FALSE), ), "")</f>
        <v>5.5555555555555552E-2</v>
      </c>
      <c r="O17" s="16">
        <f>IF(NOT(ISBLANK(_xlfn.IFNA(VLOOKUP($A17, $A$40:$O$199, 15, FALSE), ))), _xlfn.IFNA(VLOOKUP($A17, $A$40:$O$199, 15, FALSE), ), "")</f>
        <v>5555.5555555555557</v>
      </c>
      <c r="Q17" s="280"/>
      <c r="R17" s="280"/>
      <c r="S17" s="280"/>
    </row>
    <row r="18" spans="1:19" ht="17.25" customHeight="1" thickBot="1">
      <c r="A18" s="125" t="s">
        <v>341</v>
      </c>
      <c r="B18" s="126">
        <f t="shared" ref="B18:B36" si="0">IF(NOT(ISBLANK(_xlfn.IFNA(VLOOKUP($A18, $A$40:$O$199, 2, FALSE), ))), _xlfn.IFNA(VLOOKUP($A18, $A$40:$O$199, 2, FALSE), ), "")</f>
        <v>15.6</v>
      </c>
      <c r="C18" s="77">
        <f t="shared" ref="C18:C36" si="1">IF(NOT(ISBLANK(_xlfn.IFNA(VLOOKUP($A18, $A$40:$O$199, 3, FALSE), ))), _xlfn.IFNA(VLOOKUP($A18, $A$40:$O$199, 3, FALSE), ), "")</f>
        <v>-4.2944785300000003E-2</v>
      </c>
      <c r="D18" s="15">
        <f t="shared" ref="D18:D36" si="2">IF(NOT(ISBLANK(_xlfn.IFNA(VLOOKUP($A18, $A$40:$O$199, 4, FALSE), ))), _xlfn.IFNA(VLOOKUP($A18, $A$40:$O$199, 4, FALSE), ), "")</f>
        <v>16.8</v>
      </c>
      <c r="E18" s="32">
        <f t="shared" ref="E18:E36" si="3">IF(NOT(ISBLANK(_xlfn.IFNA(VLOOKUP($A18, $A$40:$O$199, 5, FALSE), ))), _xlfn.IFNA(VLOOKUP($A18, $A$40:$O$199, 5, FALSE), ), "")</f>
        <v>7.6923076923076997E-2</v>
      </c>
      <c r="F18" s="18">
        <f t="shared" ref="F18:F36" si="4">IF(NOT(ISBLANK(_xlfn.IFNA(VLOOKUP($A18, $A$40:$O$199, 6, FALSE), ))), _xlfn.IFNA(VLOOKUP($A18, $A$40:$O$199, 6, FALSE), ), "")</f>
        <v>7692.3076923076997</v>
      </c>
      <c r="G18" s="31">
        <f t="shared" ref="G18:G36" si="5">IF(NOT(ISBLANK(_xlfn.IFNA(VLOOKUP($A18, $A$40:$O$199, 7, FALSE), ))), _xlfn.IFNA(VLOOKUP($A18, $A$40:$O$199, 7, FALSE), ), "")</f>
        <v>16.3</v>
      </c>
      <c r="H18" s="32">
        <f t="shared" ref="H18:H36" si="6">IF(NOT(ISBLANK(_xlfn.IFNA(VLOOKUP($A18, $A$40:$O$199, 8, FALSE), ))), _xlfn.IFNA(VLOOKUP($A18, $A$40:$O$199, 8, FALSE), ), "")</f>
        <v>4.4871794871794941E-2</v>
      </c>
      <c r="I18" s="101">
        <f t="shared" ref="I18:I36" si="7">IF(NOT(ISBLANK(_xlfn.IFNA(VLOOKUP($A18, $A$40:$O$199, 9, FALSE), ))), _xlfn.IFNA(VLOOKUP($A18, $A$40:$O$199, 9, FALSE), ), "")</f>
        <v>4487.1794871794946</v>
      </c>
      <c r="J18" s="15">
        <f t="shared" ref="J18:J36" si="8">IF(NOT(ISBLANK(_xlfn.IFNA(VLOOKUP($A18, $A$40:$O$199, 10, FALSE), ))), _xlfn.IFNA(VLOOKUP($A18, $A$40:$O$199, 10, FALSE), ), "")</f>
        <v>16.5</v>
      </c>
      <c r="K18" s="32">
        <f t="shared" ref="K18:K36" si="9">IF(NOT(ISBLANK(_xlfn.IFNA(VLOOKUP($A18, $A$40:$O$199, 11, FALSE), ))), _xlfn.IFNA(VLOOKUP($A18, $A$40:$O$199, 11, FALSE), ), "")</f>
        <v>5.7692307692307716E-2</v>
      </c>
      <c r="L18" s="18">
        <f t="shared" ref="L18:L36" si="10">IF(NOT(ISBLANK(_xlfn.IFNA(VLOOKUP($A18, $A$40:$O$199, 12, FALSE), ))), _xlfn.IFNA(VLOOKUP($A18, $A$40:$O$199, 12, FALSE), ), "")</f>
        <v>5769.2307692307713</v>
      </c>
      <c r="M18" s="31">
        <f t="shared" ref="M18:M36" si="11">IF(NOT(ISBLANK(_xlfn.IFNA(VLOOKUP($A18, $A$40:$O$199, 13, FALSE), ))), _xlfn.IFNA(VLOOKUP($A18, $A$40:$O$199, 13, FALSE), ), "")</f>
        <v>16.5</v>
      </c>
      <c r="N18" s="32">
        <f t="shared" ref="N18:N36" si="12">IF(NOT(ISBLANK(_xlfn.IFNA(VLOOKUP($A18, $A$40:$O$199, 14, FALSE), ))), _xlfn.IFNA(VLOOKUP($A18, $A$40:$O$199, 14, FALSE), ), "")</f>
        <v>5.7692307692307716E-2</v>
      </c>
      <c r="O18" s="18">
        <f t="shared" ref="O18:O36" si="13">IF(NOT(ISBLANK(_xlfn.IFNA(VLOOKUP($A18, $A$40:$O$199, 15, FALSE), ))), _xlfn.IFNA(VLOOKUP($A18, $A$40:$O$199, 15, FALSE), ), "")</f>
        <v>5769.2307692307713</v>
      </c>
      <c r="Q18" s="280"/>
      <c r="R18" s="280"/>
      <c r="S18" s="280"/>
    </row>
    <row r="19" spans="1:19" ht="17.25" customHeight="1" thickBot="1">
      <c r="A19" s="125" t="s">
        <v>342</v>
      </c>
      <c r="B19" s="126">
        <f t="shared" si="0"/>
        <v>22</v>
      </c>
      <c r="C19" s="77">
        <f t="shared" si="1"/>
        <v>4.5662100000000002E-3</v>
      </c>
      <c r="D19" s="15">
        <f t="shared" si="2"/>
        <v>23.5</v>
      </c>
      <c r="E19" s="32">
        <f t="shared" si="3"/>
        <v>6.8181818181818177E-2</v>
      </c>
      <c r="F19" s="18">
        <f t="shared" si="4"/>
        <v>6818.181818181818</v>
      </c>
      <c r="G19" s="31">
        <f t="shared" si="5"/>
        <v>23.3</v>
      </c>
      <c r="H19" s="32">
        <f t="shared" si="6"/>
        <v>5.9090909090909124E-2</v>
      </c>
      <c r="I19" s="101">
        <f t="shared" si="7"/>
        <v>5909.0909090909126</v>
      </c>
      <c r="J19" s="15">
        <f t="shared" si="8"/>
        <v>23.9</v>
      </c>
      <c r="K19" s="32">
        <f t="shared" si="9"/>
        <v>8.6363636363636295E-2</v>
      </c>
      <c r="L19" s="18">
        <f t="shared" si="10"/>
        <v>8636.3636363636288</v>
      </c>
      <c r="M19" s="31">
        <f t="shared" si="11"/>
        <v>23.8</v>
      </c>
      <c r="N19" s="32">
        <f t="shared" si="12"/>
        <v>8.1818181818181845E-2</v>
      </c>
      <c r="O19" s="18">
        <f t="shared" si="13"/>
        <v>8181.8181818181847</v>
      </c>
      <c r="Q19" s="285"/>
      <c r="R19" s="285"/>
      <c r="S19" s="285"/>
    </row>
    <row r="20" spans="1:19" ht="17.25" customHeight="1" thickBot="1">
      <c r="A20" s="125" t="s">
        <v>330</v>
      </c>
      <c r="B20" s="126">
        <f t="shared" si="0"/>
        <v>5.05</v>
      </c>
      <c r="C20" s="77">
        <f t="shared" si="1"/>
        <v>-2.13178295E-2</v>
      </c>
      <c r="D20" s="15">
        <f t="shared" si="2"/>
        <v>5.24</v>
      </c>
      <c r="E20" s="32">
        <f t="shared" si="3"/>
        <v>3.7623762376237706E-2</v>
      </c>
      <c r="F20" s="18">
        <f t="shared" si="4"/>
        <v>3762.3762376237705</v>
      </c>
      <c r="G20" s="31">
        <f t="shared" si="5"/>
        <v>5.25</v>
      </c>
      <c r="H20" s="32">
        <f t="shared" si="6"/>
        <v>3.9603960396039639E-2</v>
      </c>
      <c r="I20" s="101">
        <f t="shared" si="7"/>
        <v>3960.3960396039638</v>
      </c>
      <c r="J20" s="15">
        <f t="shared" si="8"/>
        <v>5.22</v>
      </c>
      <c r="K20" s="32">
        <f t="shared" si="9"/>
        <v>3.3663366336633652E-2</v>
      </c>
      <c r="L20" s="18">
        <f t="shared" si="10"/>
        <v>3366.3366336633653</v>
      </c>
      <c r="M20" s="31">
        <f t="shared" si="11"/>
        <v>5.18</v>
      </c>
      <c r="N20" s="32">
        <f t="shared" si="12"/>
        <v>2.5742574257425724E-2</v>
      </c>
      <c r="O20" s="18">
        <f t="shared" si="13"/>
        <v>2574.2574257425722</v>
      </c>
      <c r="Q20" s="285"/>
      <c r="R20" s="285"/>
      <c r="S20" s="285"/>
    </row>
    <row r="21" spans="1:19" ht="17.25" customHeight="1" thickBot="1">
      <c r="A21" s="127" t="s">
        <v>331</v>
      </c>
      <c r="B21" s="128">
        <f t="shared" si="0"/>
        <v>88</v>
      </c>
      <c r="C21" s="78">
        <f t="shared" si="1"/>
        <v>-2.7624309400000002E-2</v>
      </c>
      <c r="D21" s="20">
        <f t="shared" si="2"/>
        <v>94.2</v>
      </c>
      <c r="E21" s="21">
        <f t="shared" si="3"/>
        <v>7.0454545454545492E-2</v>
      </c>
      <c r="F21" s="22">
        <f t="shared" si="4"/>
        <v>7045.4545454545496</v>
      </c>
      <c r="G21" s="30">
        <f t="shared" si="5"/>
        <v>92.5</v>
      </c>
      <c r="H21" s="21">
        <f t="shared" si="6"/>
        <v>5.113636363636364E-2</v>
      </c>
      <c r="I21" s="105">
        <f t="shared" si="7"/>
        <v>5113.636363636364</v>
      </c>
      <c r="J21" s="20">
        <f t="shared" si="8"/>
        <v>93.1</v>
      </c>
      <c r="K21" s="21">
        <f t="shared" si="9"/>
        <v>5.7954545454545391E-2</v>
      </c>
      <c r="L21" s="22">
        <f t="shared" si="10"/>
        <v>5795.4545454545387</v>
      </c>
      <c r="M21" s="30">
        <f t="shared" si="11"/>
        <v>92.5</v>
      </c>
      <c r="N21" s="21">
        <f t="shared" si="12"/>
        <v>5.113636363636364E-2</v>
      </c>
      <c r="O21" s="22">
        <f t="shared" si="13"/>
        <v>5113.636363636364</v>
      </c>
      <c r="Q21" s="285"/>
      <c r="R21" s="285"/>
      <c r="S21" s="285"/>
    </row>
    <row r="22" spans="1:19" ht="17.25" customHeight="1" thickBot="1">
      <c r="A22" s="125" t="s">
        <v>332</v>
      </c>
      <c r="B22" s="129">
        <f t="shared" si="0"/>
        <v>12.6</v>
      </c>
      <c r="C22" s="80">
        <f t="shared" si="1"/>
        <v>-1.5625E-2</v>
      </c>
      <c r="D22" s="106">
        <f t="shared" si="2"/>
        <v>13.7</v>
      </c>
      <c r="E22" s="107">
        <f t="shared" si="3"/>
        <v>8.7301587301587269E-2</v>
      </c>
      <c r="F22" s="108">
        <f t="shared" si="4"/>
        <v>8730.158730158726</v>
      </c>
      <c r="G22" s="109">
        <f t="shared" si="5"/>
        <v>13.5</v>
      </c>
      <c r="H22" s="107">
        <f t="shared" si="6"/>
        <v>7.1428571428571452E-2</v>
      </c>
      <c r="I22" s="110">
        <f t="shared" si="7"/>
        <v>7142.8571428571449</v>
      </c>
      <c r="J22" s="106">
        <f t="shared" si="8"/>
        <v>13.8</v>
      </c>
      <c r="K22" s="107">
        <f t="shared" si="9"/>
        <v>9.523809523809533E-2</v>
      </c>
      <c r="L22" s="108">
        <f t="shared" si="10"/>
        <v>9523.8095238095339</v>
      </c>
      <c r="M22" s="109">
        <f t="shared" si="11"/>
        <v>13.5</v>
      </c>
      <c r="N22" s="107">
        <f t="shared" si="12"/>
        <v>7.1428571428571452E-2</v>
      </c>
      <c r="O22" s="108">
        <f t="shared" si="13"/>
        <v>7142.8571428571449</v>
      </c>
      <c r="Q22" s="285"/>
      <c r="R22" s="285"/>
      <c r="S22" s="285"/>
    </row>
    <row r="23" spans="1:19" ht="17.25" customHeight="1" thickBot="1">
      <c r="A23" s="125" t="s">
        <v>333</v>
      </c>
      <c r="B23" s="126">
        <f t="shared" si="0"/>
        <v>72.5</v>
      </c>
      <c r="C23" s="77">
        <f t="shared" si="1"/>
        <v>-1.4945652199999999E-2</v>
      </c>
      <c r="D23" s="15">
        <f t="shared" si="2"/>
        <v>82.7</v>
      </c>
      <c r="E23" s="32">
        <f t="shared" si="3"/>
        <v>0.14068965517241383</v>
      </c>
      <c r="F23" s="18">
        <f t="shared" si="4"/>
        <v>14068.965517241382</v>
      </c>
      <c r="G23" s="31">
        <f t="shared" si="5"/>
        <v>79.7</v>
      </c>
      <c r="H23" s="32">
        <f t="shared" si="6"/>
        <v>9.9310344827586244E-2</v>
      </c>
      <c r="I23" s="101">
        <f t="shared" si="7"/>
        <v>9931.034482758625</v>
      </c>
      <c r="J23" s="15">
        <f t="shared" si="8"/>
        <v>80.7</v>
      </c>
      <c r="K23" s="32">
        <f t="shared" si="9"/>
        <v>0.11310344827586211</v>
      </c>
      <c r="L23" s="18">
        <f t="shared" si="10"/>
        <v>11310.34482758621</v>
      </c>
      <c r="M23" s="31">
        <f t="shared" si="11"/>
        <v>80.2</v>
      </c>
      <c r="N23" s="32">
        <f t="shared" si="12"/>
        <v>0.10620689655172418</v>
      </c>
      <c r="O23" s="18">
        <f t="shared" si="13"/>
        <v>10620.689655172417</v>
      </c>
      <c r="Q23" s="285"/>
      <c r="R23" s="285"/>
      <c r="S23" s="285"/>
    </row>
    <row r="24" spans="1:19" ht="17.25" customHeight="1" thickBot="1">
      <c r="A24" s="125" t="s">
        <v>334</v>
      </c>
      <c r="B24" s="126">
        <f t="shared" si="0"/>
        <v>16.8</v>
      </c>
      <c r="C24" s="77">
        <f t="shared" si="1"/>
        <v>-2.3255814E-2</v>
      </c>
      <c r="D24" s="15">
        <f t="shared" si="2"/>
        <v>18.100000000000001</v>
      </c>
      <c r="E24" s="32">
        <f t="shared" si="3"/>
        <v>7.7380952380952425E-2</v>
      </c>
      <c r="F24" s="18">
        <f t="shared" si="4"/>
        <v>7738.0952380952422</v>
      </c>
      <c r="G24" s="31">
        <f t="shared" si="5"/>
        <v>17.8</v>
      </c>
      <c r="H24" s="32">
        <f t="shared" si="6"/>
        <v>5.9523809523809521E-2</v>
      </c>
      <c r="I24" s="101">
        <f t="shared" si="7"/>
        <v>5952.3809523809523</v>
      </c>
      <c r="J24" s="15">
        <f t="shared" si="8"/>
        <v>18</v>
      </c>
      <c r="K24" s="32">
        <f t="shared" si="9"/>
        <v>7.1428571428571383E-2</v>
      </c>
      <c r="L24" s="18">
        <f t="shared" si="10"/>
        <v>7142.8571428571386</v>
      </c>
      <c r="M24" s="31">
        <f t="shared" si="11"/>
        <v>17.899999999999999</v>
      </c>
      <c r="N24" s="32">
        <f t="shared" si="12"/>
        <v>6.5476190476190341E-2</v>
      </c>
      <c r="O24" s="18">
        <f t="shared" si="13"/>
        <v>6547.6190476190341</v>
      </c>
      <c r="Q24" s="285"/>
      <c r="R24" s="285"/>
      <c r="S24" s="285"/>
    </row>
    <row r="25" spans="1:19" ht="17.25" customHeight="1" thickBot="1">
      <c r="A25" s="125" t="s">
        <v>335</v>
      </c>
      <c r="B25" s="126">
        <f t="shared" si="0"/>
        <v>72.900000000000006</v>
      </c>
      <c r="C25" s="77">
        <f t="shared" si="1"/>
        <v>-2.0161290299999999E-2</v>
      </c>
      <c r="D25" s="15">
        <f t="shared" si="2"/>
        <v>76.599999999999994</v>
      </c>
      <c r="E25" s="32">
        <f t="shared" si="3"/>
        <v>5.0754458161865412E-2</v>
      </c>
      <c r="F25" s="18">
        <f t="shared" si="4"/>
        <v>5075.4458161865414</v>
      </c>
      <c r="G25" s="31">
        <f t="shared" si="5"/>
        <v>75.2</v>
      </c>
      <c r="H25" s="32">
        <f t="shared" si="6"/>
        <v>3.155006858710558E-2</v>
      </c>
      <c r="I25" s="101">
        <f t="shared" si="7"/>
        <v>3155.0068587105579</v>
      </c>
      <c r="J25" s="15">
        <f t="shared" si="8"/>
        <v>75.599999999999994</v>
      </c>
      <c r="K25" s="32">
        <f t="shared" si="9"/>
        <v>3.7037037037036875E-2</v>
      </c>
      <c r="L25" s="18">
        <f t="shared" si="10"/>
        <v>3703.7037037036876</v>
      </c>
      <c r="M25" s="31">
        <f t="shared" si="11"/>
        <v>76.2</v>
      </c>
      <c r="N25" s="32">
        <f t="shared" si="12"/>
        <v>4.5267489711934117E-2</v>
      </c>
      <c r="O25" s="18">
        <f t="shared" si="13"/>
        <v>4526.7489711934113</v>
      </c>
      <c r="Q25" s="33"/>
      <c r="R25" s="33"/>
    </row>
    <row r="26" spans="1:19" ht="17.25" customHeight="1" thickBot="1">
      <c r="A26" s="130" t="s">
        <v>336</v>
      </c>
      <c r="B26" s="131">
        <f t="shared" si="0"/>
        <v>23.7</v>
      </c>
      <c r="C26" s="79">
        <f t="shared" si="1"/>
        <v>-2.0661156999999999E-2</v>
      </c>
      <c r="D26" s="24">
        <f t="shared" si="2"/>
        <v>25.4</v>
      </c>
      <c r="E26" s="25">
        <f t="shared" si="3"/>
        <v>7.1729957805907144E-2</v>
      </c>
      <c r="F26" s="104">
        <f t="shared" si="4"/>
        <v>7172.9957805907143</v>
      </c>
      <c r="G26" s="102">
        <f t="shared" si="5"/>
        <v>25.2</v>
      </c>
      <c r="H26" s="25">
        <f t="shared" si="6"/>
        <v>6.3291139240506333E-2</v>
      </c>
      <c r="I26" s="103">
        <f t="shared" si="7"/>
        <v>6329.1139240506336</v>
      </c>
      <c r="J26" s="24">
        <f t="shared" si="8"/>
        <v>25.5</v>
      </c>
      <c r="K26" s="25">
        <f t="shared" si="9"/>
        <v>7.5949367088607625E-2</v>
      </c>
      <c r="L26" s="104">
        <f t="shared" si="10"/>
        <v>7594.9367088607623</v>
      </c>
      <c r="M26" s="102">
        <f t="shared" si="11"/>
        <v>25.4</v>
      </c>
      <c r="N26" s="25">
        <f t="shared" si="12"/>
        <v>7.1729957805907144E-2</v>
      </c>
      <c r="O26" s="104">
        <f t="shared" si="13"/>
        <v>7172.9957805907143</v>
      </c>
      <c r="Q26" s="294"/>
      <c r="R26" s="295"/>
      <c r="S26" s="296"/>
    </row>
    <row r="27" spans="1:19" ht="17.25" customHeight="1">
      <c r="A27" s="123" t="s">
        <v>337</v>
      </c>
      <c r="B27" s="124">
        <f t="shared" si="0"/>
        <v>11.2</v>
      </c>
      <c r="C27" s="76">
        <f t="shared" si="1"/>
        <v>-3.4482758600000003E-2</v>
      </c>
      <c r="D27" s="13">
        <f t="shared" si="2"/>
        <v>12.6</v>
      </c>
      <c r="E27" s="14">
        <f t="shared" si="3"/>
        <v>0.12500000000000003</v>
      </c>
      <c r="F27" s="16">
        <f t="shared" si="4"/>
        <v>12500.000000000004</v>
      </c>
      <c r="G27" s="29">
        <f t="shared" si="5"/>
        <v>12.3</v>
      </c>
      <c r="H27" s="14">
        <f t="shared" si="6"/>
        <v>9.8214285714285851E-2</v>
      </c>
      <c r="I27" s="100">
        <f t="shared" si="7"/>
        <v>9821.4285714285852</v>
      </c>
      <c r="J27" s="13">
        <f t="shared" si="8"/>
        <v>12.4</v>
      </c>
      <c r="K27" s="14">
        <f t="shared" si="9"/>
        <v>0.10714285714285725</v>
      </c>
      <c r="L27" s="16">
        <f t="shared" si="10"/>
        <v>10714.285714285725</v>
      </c>
      <c r="M27" s="29">
        <f t="shared" si="11"/>
        <v>12.3</v>
      </c>
      <c r="N27" s="14">
        <f t="shared" si="12"/>
        <v>9.8214285714285851E-2</v>
      </c>
      <c r="O27" s="16">
        <f t="shared" si="13"/>
        <v>9821.4285714285852</v>
      </c>
      <c r="Q27" s="297"/>
      <c r="R27" s="298"/>
      <c r="S27" s="299"/>
    </row>
    <row r="28" spans="1:19" ht="17.25" customHeight="1" thickBot="1">
      <c r="A28" s="125" t="s">
        <v>338</v>
      </c>
      <c r="B28" s="126">
        <f t="shared" si="0"/>
        <v>13.1</v>
      </c>
      <c r="C28" s="77">
        <f t="shared" si="1"/>
        <v>-2.9629629599999999E-2</v>
      </c>
      <c r="D28" s="15">
        <f t="shared" si="2"/>
        <v>14</v>
      </c>
      <c r="E28" s="32">
        <f t="shared" si="3"/>
        <v>6.8702290076335909E-2</v>
      </c>
      <c r="F28" s="18">
        <f t="shared" si="4"/>
        <v>6870.2290076335912</v>
      </c>
      <c r="G28" s="31">
        <f t="shared" si="5"/>
        <v>13.8</v>
      </c>
      <c r="H28" s="32">
        <f t="shared" si="6"/>
        <v>5.3435114503816876E-2</v>
      </c>
      <c r="I28" s="101">
        <f t="shared" si="7"/>
        <v>5343.5114503816876</v>
      </c>
      <c r="J28" s="15">
        <f t="shared" si="8"/>
        <v>13.9</v>
      </c>
      <c r="K28" s="32">
        <f t="shared" si="9"/>
        <v>6.1068702290076389E-2</v>
      </c>
      <c r="L28" s="18">
        <f t="shared" si="10"/>
        <v>6106.870229007639</v>
      </c>
      <c r="M28" s="31">
        <f t="shared" si="11"/>
        <v>13.9</v>
      </c>
      <c r="N28" s="32">
        <f t="shared" si="12"/>
        <v>6.1068702290076389E-2</v>
      </c>
      <c r="O28" s="18">
        <f t="shared" si="13"/>
        <v>6106.870229007639</v>
      </c>
      <c r="Q28" s="300"/>
      <c r="R28" s="301"/>
      <c r="S28" s="302"/>
    </row>
    <row r="29" spans="1:19" ht="17.25" customHeight="1" thickBot="1">
      <c r="A29" s="125" t="s">
        <v>339</v>
      </c>
      <c r="B29" s="126">
        <f t="shared" si="0"/>
        <v>12.5</v>
      </c>
      <c r="C29" s="77">
        <f t="shared" si="1"/>
        <v>-1.5748031499999999E-2</v>
      </c>
      <c r="D29" s="15">
        <f t="shared" si="2"/>
        <v>13.7</v>
      </c>
      <c r="E29" s="32">
        <f t="shared" si="3"/>
        <v>9.5999999999999946E-2</v>
      </c>
      <c r="F29" s="18">
        <f t="shared" si="4"/>
        <v>9599.9999999999945</v>
      </c>
      <c r="G29" s="31">
        <f t="shared" si="5"/>
        <v>13.3</v>
      </c>
      <c r="H29" s="32">
        <f t="shared" si="6"/>
        <v>6.4000000000000057E-2</v>
      </c>
      <c r="I29" s="101">
        <f t="shared" si="7"/>
        <v>6400.0000000000055</v>
      </c>
      <c r="J29" s="15">
        <f t="shared" si="8"/>
        <v>13.6</v>
      </c>
      <c r="K29" s="32">
        <f t="shared" si="9"/>
        <v>8.7999999999999967E-2</v>
      </c>
      <c r="L29" s="18">
        <f t="shared" si="10"/>
        <v>8799.9999999999964</v>
      </c>
      <c r="M29" s="31">
        <f t="shared" si="11"/>
        <v>13.4</v>
      </c>
      <c r="N29" s="32">
        <f t="shared" si="12"/>
        <v>7.2000000000000022E-2</v>
      </c>
      <c r="O29" s="18">
        <f t="shared" si="13"/>
        <v>7200.0000000000018</v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7.9230874084153802E-2</v>
      </c>
      <c r="F37" s="28">
        <f>SUM(F17:F36)</f>
        <v>103000.13630939997</v>
      </c>
      <c r="G37" s="26" t="s">
        <v>43</v>
      </c>
      <c r="H37" s="27">
        <f>IF(COUNT(H17:H36), SUM(H17:H36) / COUNT(H17:H36), 0)</f>
        <v>6.0942037329044567E-2</v>
      </c>
      <c r="I37" s="28">
        <f>SUM(I17:I36)</f>
        <v>79224.64852775792</v>
      </c>
      <c r="J37" s="26" t="s">
        <v>43</v>
      </c>
      <c r="K37" s="27">
        <f>IF(COUNT(K17:K36), SUM(K17:K36) / COUNT(K17:K36), 0)</f>
        <v>7.203798355385245E-2</v>
      </c>
      <c r="L37" s="28">
        <f>SUM(L17:L36)</f>
        <v>93649.378620008181</v>
      </c>
      <c r="M37" s="26" t="s">
        <v>43</v>
      </c>
      <c r="N37" s="27">
        <f>IF(COUNT(N17:N36), SUM(N17:N36) / COUNT(N17:N36), 0)</f>
        <v>6.6410544379886458E-2</v>
      </c>
      <c r="O37" s="28">
        <f>SUM(O17:O36)</f>
        <v>86333.707693852382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47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2021-08-23(월) 오전 00:00</v>
      </c>
      <c r="C42" s="323"/>
      <c r="D42" s="282" t="str">
        <f>TEXT($G$1, "[$-ko-KR]yyyy-mm-dd(ddd) ") &amp; "오후 14:00"</f>
        <v>2021-08-23(월) 오후 14:00</v>
      </c>
      <c r="E42" s="283"/>
      <c r="F42" s="284"/>
      <c r="G42" s="282" t="str">
        <f>TEXT($G$1, "[$-ko-KR]yyyy-mm-dd(ddd) ") &amp; "오후 19:00"</f>
        <v>2021-08-23(월) 오후 19:00</v>
      </c>
      <c r="H42" s="283"/>
      <c r="I42" s="284"/>
      <c r="J42" s="282" t="str">
        <f>TEXT($G$1, "[$-ko-KR]yyyy-mm-dd(ddd) ") &amp; "오후 21:00"</f>
        <v>2021-08-23(월) 오후 21:00</v>
      </c>
      <c r="K42" s="283"/>
      <c r="L42" s="284"/>
      <c r="M42" s="282" t="str">
        <f>TEXT($G$1+1, "[$-ko-KR]yyyy-mm-dd(ddd) ") &amp; "오전 00:00"</f>
        <v>2021-08-24(화)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8" t="s">
        <v>58</v>
      </c>
      <c r="H43" s="249" t="s">
        <v>268</v>
      </c>
      <c r="I43" s="25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65</v>
      </c>
      <c r="B44" s="124">
        <v>42.2</v>
      </c>
      <c r="C44" s="76">
        <v>1.44230769E-2</v>
      </c>
      <c r="D44" s="13">
        <v>52.7</v>
      </c>
      <c r="E44" s="14">
        <f>IF(ISNUMBER(D44), (D44 - $B44) / $B44, "")</f>
        <v>0.24881516587677724</v>
      </c>
      <c r="F44" s="16">
        <f>IF(ISNUMBER(D44), $B64 * E44, "")</f>
        <v>24881.516587677725</v>
      </c>
      <c r="G44" s="29">
        <v>47.6</v>
      </c>
      <c r="H44" s="14">
        <f>IF(ISNUMBER(G44), (G44 - $B44) / $B44, "")</f>
        <v>0.12796208530805683</v>
      </c>
      <c r="I44" s="100">
        <f>IF(ISNUMBER(G44), $B64 * H44, "")</f>
        <v>12796.208530805683</v>
      </c>
      <c r="J44" s="13">
        <v>48.5</v>
      </c>
      <c r="K44" s="14">
        <f>IF(ISNUMBER(J44), (J44 - $B44) / $B44, "")</f>
        <v>0.14928909952606628</v>
      </c>
      <c r="L44" s="16">
        <f>IF(ISNUMBER(J44), $B64 * K44, "")</f>
        <v>14928.909952606627</v>
      </c>
      <c r="M44" s="29">
        <v>50.2</v>
      </c>
      <c r="N44" s="14">
        <f>IF(ISNUMBER(M44), (M44 - $B44) / $B44, "")</f>
        <v>0.1895734597156398</v>
      </c>
      <c r="O44" s="16">
        <f>IF(ISNUMBER(M44), $B64 * N44, "")</f>
        <v>18957.34597156398</v>
      </c>
      <c r="Q44" s="280"/>
      <c r="R44" s="280"/>
      <c r="S44" s="280"/>
    </row>
    <row r="45" spans="1:19" ht="17.25" customHeight="1" thickBot="1">
      <c r="A45" s="125" t="s">
        <v>122</v>
      </c>
      <c r="B45" s="126">
        <v>35.799999999999997</v>
      </c>
      <c r="C45" s="77">
        <v>1.1299435E-2</v>
      </c>
      <c r="D45" s="15">
        <v>39.6</v>
      </c>
      <c r="E45" s="32">
        <f t="shared" ref="E45:E48" si="14">IF(ISNUMBER(D45), (D45 - $B45) / $B45, "")</f>
        <v>0.10614525139664817</v>
      </c>
      <c r="F45" s="18">
        <f>IF(ISNUMBER(D45), $B64 * E45, "")</f>
        <v>10614.525139664816</v>
      </c>
      <c r="G45" s="31">
        <v>38.299999999999997</v>
      </c>
      <c r="H45" s="32">
        <f t="shared" ref="H45:H48" si="15">IF(ISNUMBER(G45), (G45 - $B45) / $B45, "")</f>
        <v>6.9832402234636881E-2</v>
      </c>
      <c r="I45" s="101">
        <f>IF(ISNUMBER(G45), $B64 * H45, "")</f>
        <v>6983.2402234636884</v>
      </c>
      <c r="J45" s="15">
        <v>38.299999999999997</v>
      </c>
      <c r="K45" s="32">
        <f t="shared" ref="K45:K48" si="16">IF(ISNUMBER(J45), (J45 - $B45) / $B45, "")</f>
        <v>6.9832402234636881E-2</v>
      </c>
      <c r="L45" s="18">
        <f>IF(ISNUMBER(J45), $B64 * K45, "")</f>
        <v>6983.2402234636884</v>
      </c>
      <c r="M45" s="31">
        <v>38.200000000000003</v>
      </c>
      <c r="N45" s="32">
        <f t="shared" ref="N45:N48" si="17">IF(ISNUMBER(M45), (M45 - $B45) / $B45, "")</f>
        <v>6.7039106145251562E-2</v>
      </c>
      <c r="O45" s="18">
        <f>IF(ISNUMBER(M45), $B64 * N45, "")</f>
        <v>6703.9106145251562</v>
      </c>
      <c r="Q45" s="280"/>
      <c r="R45" s="280"/>
      <c r="S45" s="280"/>
    </row>
    <row r="46" spans="1:19" ht="17.25" customHeight="1" thickBot="1">
      <c r="A46" s="125" t="s">
        <v>148</v>
      </c>
      <c r="B46" s="126">
        <v>22</v>
      </c>
      <c r="C46" s="77">
        <v>4.5662100000000002E-3</v>
      </c>
      <c r="D46" s="15">
        <v>23.5</v>
      </c>
      <c r="E46" s="32">
        <f t="shared" si="14"/>
        <v>6.8181818181818177E-2</v>
      </c>
      <c r="F46" s="18">
        <f>IF(ISNUMBER(D46), $B64 * E46, "")</f>
        <v>6818.181818181818</v>
      </c>
      <c r="G46" s="31">
        <v>23.3</v>
      </c>
      <c r="H46" s="32">
        <f t="shared" si="15"/>
        <v>5.9090909090909124E-2</v>
      </c>
      <c r="I46" s="101">
        <f>IF(ISNUMBER(G46), $B64 * H46, "")</f>
        <v>5909.0909090909126</v>
      </c>
      <c r="J46" s="15">
        <v>23.9</v>
      </c>
      <c r="K46" s="32">
        <f t="shared" si="16"/>
        <v>8.6363636363636295E-2</v>
      </c>
      <c r="L46" s="18">
        <f>IF(ISNUMBER(J46), $B64 * K46, "")</f>
        <v>8636.3636363636288</v>
      </c>
      <c r="M46" s="31">
        <v>23.8</v>
      </c>
      <c r="N46" s="32">
        <f t="shared" si="17"/>
        <v>8.1818181818181845E-2</v>
      </c>
      <c r="O46" s="18">
        <f>IF(ISNUMBER(M46), $B64 * N46, "")</f>
        <v>8181.8181818181847</v>
      </c>
      <c r="Q46" s="285"/>
      <c r="R46" s="285"/>
      <c r="S46" s="285"/>
    </row>
    <row r="47" spans="1:19" ht="17.25" customHeight="1" thickBot="1">
      <c r="A47" s="125" t="s">
        <v>250</v>
      </c>
      <c r="B47" s="126">
        <v>81</v>
      </c>
      <c r="C47" s="77">
        <v>-9.7799510999999999E-3</v>
      </c>
      <c r="D47" s="15">
        <v>85.8</v>
      </c>
      <c r="E47" s="32">
        <f t="shared" si="14"/>
        <v>5.9259259259259227E-2</v>
      </c>
      <c r="F47" s="18">
        <f>IF(ISNUMBER(D47), $B64 * E47, "")</f>
        <v>5925.9259259259225</v>
      </c>
      <c r="G47" s="31">
        <v>85.6</v>
      </c>
      <c r="H47" s="32">
        <f t="shared" si="15"/>
        <v>5.6790123456790055E-2</v>
      </c>
      <c r="I47" s="101">
        <f>IF(ISNUMBER(G47), $B64 * H47, "")</f>
        <v>5679.0123456790052</v>
      </c>
      <c r="J47" s="15">
        <v>85.2</v>
      </c>
      <c r="K47" s="32">
        <f t="shared" si="16"/>
        <v>5.1851851851851885E-2</v>
      </c>
      <c r="L47" s="18">
        <f>IF(ISNUMBER(J47), $B64 * K47, "")</f>
        <v>5185.1851851851889</v>
      </c>
      <c r="M47" s="31">
        <v>85.5</v>
      </c>
      <c r="N47" s="32">
        <f t="shared" si="17"/>
        <v>5.5555555555555552E-2</v>
      </c>
      <c r="O47" s="18">
        <f>IF(ISNUMBER(M47), $B64 * N47, "")</f>
        <v>5555.5555555555557</v>
      </c>
      <c r="Q47" s="285"/>
      <c r="R47" s="285"/>
      <c r="S47" s="285"/>
    </row>
    <row r="48" spans="1:19" ht="17.25" customHeight="1" thickBot="1">
      <c r="A48" s="127" t="s">
        <v>190</v>
      </c>
      <c r="B48" s="128">
        <v>19.100000000000001</v>
      </c>
      <c r="C48" s="78">
        <v>-1.0362694299999999E-2</v>
      </c>
      <c r="D48" s="20">
        <v>21.4</v>
      </c>
      <c r="E48" s="21">
        <f t="shared" si="14"/>
        <v>0.1204188481675391</v>
      </c>
      <c r="F48" s="22">
        <f>IF(ISNUMBER(D48), $B64 * E48, "")</f>
        <v>12041.884816753911</v>
      </c>
      <c r="G48" s="30">
        <v>20.9</v>
      </c>
      <c r="H48" s="21">
        <f t="shared" si="15"/>
        <v>9.4240837696334928E-2</v>
      </c>
      <c r="I48" s="105">
        <f>IF(ISNUMBER(G48), $B64 * H48, "")</f>
        <v>9424.0837696334929</v>
      </c>
      <c r="J48" s="20">
        <v>21</v>
      </c>
      <c r="K48" s="21">
        <f t="shared" si="16"/>
        <v>9.9476439790575841E-2</v>
      </c>
      <c r="L48" s="22">
        <f>IF(ISNUMBER(J48), $B64 * K48, "")</f>
        <v>9947.6439790575841</v>
      </c>
      <c r="M48" s="30">
        <v>20.6</v>
      </c>
      <c r="N48" s="21">
        <f t="shared" si="17"/>
        <v>7.8534031413612565E-2</v>
      </c>
      <c r="O48" s="22">
        <f>IF(ISNUMBER(M48), $B64 * N48, "")</f>
        <v>7853.4031413612565</v>
      </c>
      <c r="Q48" s="285"/>
      <c r="R48" s="285"/>
      <c r="S48" s="285"/>
    </row>
    <row r="49" spans="1:19" ht="17.25" customHeight="1" thickBot="1">
      <c r="A49" s="125" t="s">
        <v>234</v>
      </c>
      <c r="B49" s="129">
        <v>72.5</v>
      </c>
      <c r="C49" s="80">
        <v>-1.4945652199999999E-2</v>
      </c>
      <c r="D49" s="106">
        <v>82.7</v>
      </c>
      <c r="E49" s="107">
        <f>IF(ISNUMBER(D49), (D49 - $B49) / $B49, "")</f>
        <v>0.14068965517241383</v>
      </c>
      <c r="F49" s="108">
        <f>IF(ISNUMBER(D49), $B64 * E49, "")</f>
        <v>14068.965517241382</v>
      </c>
      <c r="G49" s="109">
        <v>79.7</v>
      </c>
      <c r="H49" s="107">
        <f>IF(ISNUMBER(G49), (G49 - $B49) / $B49, "")</f>
        <v>9.9310344827586244E-2</v>
      </c>
      <c r="I49" s="110">
        <f>IF(ISNUMBER(G49), $B64 * H49, "")</f>
        <v>9931.034482758625</v>
      </c>
      <c r="J49" s="106">
        <v>80.7</v>
      </c>
      <c r="K49" s="107">
        <f>IF(ISNUMBER(J49), (J49 - $B49) / $B49, "")</f>
        <v>0.11310344827586211</v>
      </c>
      <c r="L49" s="108">
        <f>IF(ISNUMBER(J49), $B64 * K49, "")</f>
        <v>11310.34482758621</v>
      </c>
      <c r="M49" s="109">
        <v>80.2</v>
      </c>
      <c r="N49" s="107">
        <f>IF(ISNUMBER(M49), (M49 - $B49) / $B49, "")</f>
        <v>0.10620689655172418</v>
      </c>
      <c r="O49" s="108">
        <f>IF(ISNUMBER(M49), $B64 * N49, "")</f>
        <v>10620.689655172417</v>
      </c>
      <c r="Q49" s="285"/>
      <c r="R49" s="285"/>
      <c r="S49" s="285"/>
    </row>
    <row r="50" spans="1:19" ht="17.25" customHeight="1" thickBot="1">
      <c r="A50" s="125" t="s">
        <v>188</v>
      </c>
      <c r="B50" s="126">
        <v>12.6</v>
      </c>
      <c r="C50" s="77">
        <v>-1.5625E-2</v>
      </c>
      <c r="D50" s="15">
        <v>13.7</v>
      </c>
      <c r="E50" s="32">
        <f t="shared" ref="E50:E53" si="18">IF(ISNUMBER(D50), (D50 - $B50) / $B50, "")</f>
        <v>8.7301587301587269E-2</v>
      </c>
      <c r="F50" s="18">
        <f>IF(ISNUMBER(D50), $B64 * E50, "")</f>
        <v>8730.158730158726</v>
      </c>
      <c r="G50" s="31">
        <v>13.5</v>
      </c>
      <c r="H50" s="32">
        <f t="shared" ref="H50:H53" si="19">IF(ISNUMBER(G50), (G50 - $B50) / $B50, "")</f>
        <v>7.1428571428571452E-2</v>
      </c>
      <c r="I50" s="101">
        <f>IF(ISNUMBER(G50), $B64 * H50, "")</f>
        <v>7142.8571428571449</v>
      </c>
      <c r="J50" s="15">
        <v>13.8</v>
      </c>
      <c r="K50" s="32">
        <f t="shared" ref="K50:K53" si="20">IF(ISNUMBER(J50), (J50 - $B50) / $B50, "")</f>
        <v>9.523809523809533E-2</v>
      </c>
      <c r="L50" s="18">
        <f>IF(ISNUMBER(J50), $B64 * K50, "")</f>
        <v>9523.8095238095339</v>
      </c>
      <c r="M50" s="31">
        <v>13.5</v>
      </c>
      <c r="N50" s="32">
        <f t="shared" ref="N50:N53" si="21">IF(ISNUMBER(M50), (M50 - $B50) / $B50, "")</f>
        <v>7.1428571428571452E-2</v>
      </c>
      <c r="O50" s="18">
        <f>IF(ISNUMBER(M50), $B64 * N50, "")</f>
        <v>7142.8571428571449</v>
      </c>
      <c r="Q50" s="285"/>
      <c r="R50" s="285"/>
      <c r="S50" s="285"/>
    </row>
    <row r="51" spans="1:19" ht="17.25" customHeight="1" thickBot="1">
      <c r="A51" s="125" t="s">
        <v>210</v>
      </c>
      <c r="B51" s="126">
        <v>12.5</v>
      </c>
      <c r="C51" s="77">
        <v>-1.5748031499999999E-2</v>
      </c>
      <c r="D51" s="15">
        <v>13.7</v>
      </c>
      <c r="E51" s="32">
        <f t="shared" si="18"/>
        <v>9.5999999999999946E-2</v>
      </c>
      <c r="F51" s="18">
        <f>IF(ISNUMBER(D51), $B64 * E51, "")</f>
        <v>9599.9999999999945</v>
      </c>
      <c r="G51" s="31">
        <v>13.3</v>
      </c>
      <c r="H51" s="32">
        <f t="shared" si="19"/>
        <v>6.4000000000000057E-2</v>
      </c>
      <c r="I51" s="101">
        <f>IF(ISNUMBER(G51), $B64 * H51, "")</f>
        <v>6400.0000000000055</v>
      </c>
      <c r="J51" s="15">
        <v>13.6</v>
      </c>
      <c r="K51" s="32">
        <f t="shared" si="20"/>
        <v>8.7999999999999967E-2</v>
      </c>
      <c r="L51" s="18">
        <f>IF(ISNUMBER(J51), $B64 * K51, "")</f>
        <v>8799.9999999999964</v>
      </c>
      <c r="M51" s="31">
        <v>13.4</v>
      </c>
      <c r="N51" s="32">
        <f t="shared" si="21"/>
        <v>7.2000000000000022E-2</v>
      </c>
      <c r="O51" s="18">
        <f>IF(ISNUMBER(M51), $B64 * N51, "")</f>
        <v>7200.0000000000018</v>
      </c>
      <c r="Q51" s="285"/>
      <c r="R51" s="285"/>
      <c r="S51" s="285"/>
    </row>
    <row r="52" spans="1:19" ht="17.25" customHeight="1" thickBot="1">
      <c r="A52" s="125" t="s">
        <v>240</v>
      </c>
      <c r="B52" s="126">
        <v>72.900000000000006</v>
      </c>
      <c r="C52" s="77">
        <v>-2.0161290299999999E-2</v>
      </c>
      <c r="D52" s="15">
        <v>76.599999999999994</v>
      </c>
      <c r="E52" s="32">
        <f t="shared" si="18"/>
        <v>5.0754458161865412E-2</v>
      </c>
      <c r="F52" s="18">
        <f>IF(ISNUMBER(D52), $B64 * E52, "")</f>
        <v>5075.4458161865414</v>
      </c>
      <c r="G52" s="31">
        <v>75.2</v>
      </c>
      <c r="H52" s="32">
        <f t="shared" si="19"/>
        <v>3.155006858710558E-2</v>
      </c>
      <c r="I52" s="101">
        <f>IF(ISNUMBER(G52), $B64 * H52, "")</f>
        <v>3155.0068587105579</v>
      </c>
      <c r="J52" s="15">
        <v>75.599999999999994</v>
      </c>
      <c r="K52" s="32">
        <f t="shared" si="20"/>
        <v>3.7037037037036875E-2</v>
      </c>
      <c r="L52" s="18">
        <f>IF(ISNUMBER(J52), $B64 * K52, "")</f>
        <v>3703.7037037036876</v>
      </c>
      <c r="M52" s="31">
        <v>76.2</v>
      </c>
      <c r="N52" s="32">
        <f t="shared" si="21"/>
        <v>4.5267489711934117E-2</v>
      </c>
      <c r="O52" s="18">
        <f>IF(ISNUMBER(M52), $B64 * N52, "")</f>
        <v>4526.7489711934113</v>
      </c>
      <c r="Q52" s="33"/>
      <c r="R52" s="33"/>
    </row>
    <row r="53" spans="1:19" ht="17.25" customHeight="1" thickBot="1">
      <c r="A53" s="130" t="s">
        <v>208</v>
      </c>
      <c r="B53" s="131">
        <v>14.3</v>
      </c>
      <c r="C53" s="79">
        <v>-2.0547945200000001E-2</v>
      </c>
      <c r="D53" s="24">
        <v>15</v>
      </c>
      <c r="E53" s="25">
        <f t="shared" si="18"/>
        <v>4.8951048951048896E-2</v>
      </c>
      <c r="F53" s="104">
        <f>IF(ISNUMBER(D53), $B64 * E53, "")</f>
        <v>4895.1048951048897</v>
      </c>
      <c r="G53" s="102">
        <v>14.8</v>
      </c>
      <c r="H53" s="25">
        <f t="shared" si="19"/>
        <v>3.4965034965034961E-2</v>
      </c>
      <c r="I53" s="103">
        <f>IF(ISNUMBER(G53), $B64 * H53, "")</f>
        <v>3496.5034965034961</v>
      </c>
      <c r="J53" s="24">
        <v>14.7</v>
      </c>
      <c r="K53" s="25">
        <f t="shared" si="20"/>
        <v>2.7972027972027871E-2</v>
      </c>
      <c r="L53" s="104">
        <f>IF(ISNUMBER(J53), $B64 * K53, "")</f>
        <v>2797.2027972027872</v>
      </c>
      <c r="M53" s="102">
        <v>14.9</v>
      </c>
      <c r="N53" s="25">
        <f t="shared" si="21"/>
        <v>4.1958041958041932E-2</v>
      </c>
      <c r="O53" s="104">
        <f>IF(ISNUMBER(M53), $B64 * N53, "")</f>
        <v>4195.8041958041931</v>
      </c>
      <c r="Q53" s="294"/>
      <c r="R53" s="295"/>
      <c r="S53" s="296"/>
    </row>
    <row r="54" spans="1:19" ht="17.25" customHeight="1">
      <c r="A54" s="123" t="s">
        <v>72</v>
      </c>
      <c r="B54" s="124">
        <v>23.7</v>
      </c>
      <c r="C54" s="76">
        <v>-2.0661156999999999E-2</v>
      </c>
      <c r="D54" s="13">
        <v>25.4</v>
      </c>
      <c r="E54" s="14">
        <f>IF(ISNUMBER(D54), (D54 - $B54) / $B54, "")</f>
        <v>7.1729957805907144E-2</v>
      </c>
      <c r="F54" s="16">
        <f>IF(ISNUMBER(D54), $B64 * E54, "")</f>
        <v>7172.9957805907143</v>
      </c>
      <c r="G54" s="29">
        <v>25.2</v>
      </c>
      <c r="H54" s="14">
        <f>IF(ISNUMBER(G54), (G54 - $B54) / $B54, "")</f>
        <v>6.3291139240506333E-2</v>
      </c>
      <c r="I54" s="100">
        <f>IF(ISNUMBER(G54), $B64 * H54, "")</f>
        <v>6329.1139240506336</v>
      </c>
      <c r="J54" s="13">
        <v>25.5</v>
      </c>
      <c r="K54" s="14">
        <f>IF(ISNUMBER(J54), (J54 - $B54) / $B54, "")</f>
        <v>7.5949367088607625E-2</v>
      </c>
      <c r="L54" s="16">
        <f>IF(ISNUMBER(J54), $B64 * K54, "")</f>
        <v>7594.9367088607623</v>
      </c>
      <c r="M54" s="29">
        <v>25.4</v>
      </c>
      <c r="N54" s="14">
        <f>IF(ISNUMBER(M54), (M54 - $B54) / $B54, "")</f>
        <v>7.1729957805907144E-2</v>
      </c>
      <c r="O54" s="16">
        <f>IF(ISNUMBER(M54), $B64 * N54, "")</f>
        <v>7172.9957805907143</v>
      </c>
      <c r="Q54" s="297"/>
      <c r="R54" s="298"/>
      <c r="S54" s="299"/>
    </row>
    <row r="55" spans="1:19" ht="17.25" customHeight="1" thickBot="1">
      <c r="A55" s="125" t="s">
        <v>98</v>
      </c>
      <c r="B55" s="126">
        <v>5.05</v>
      </c>
      <c r="C55" s="77">
        <v>-2.13178295E-2</v>
      </c>
      <c r="D55" s="15">
        <v>5.24</v>
      </c>
      <c r="E55" s="32">
        <f t="shared" ref="E55:E58" si="22">IF(ISNUMBER(D55), (D55 - $B55) / $B55, "")</f>
        <v>3.7623762376237706E-2</v>
      </c>
      <c r="F55" s="18">
        <f>IF(ISNUMBER(D55), $B64 * E55, "")</f>
        <v>3762.3762376237705</v>
      </c>
      <c r="G55" s="31">
        <v>5.25</v>
      </c>
      <c r="H55" s="32">
        <f t="shared" ref="H55:H58" si="23">IF(ISNUMBER(G55), (G55 - $B55) / $B55, "")</f>
        <v>3.9603960396039639E-2</v>
      </c>
      <c r="I55" s="101">
        <f>IF(ISNUMBER(G55), $B64 * H55, "")</f>
        <v>3960.3960396039638</v>
      </c>
      <c r="J55" s="15">
        <v>5.22</v>
      </c>
      <c r="K55" s="32">
        <f t="shared" ref="K55:K58" si="24">IF(ISNUMBER(J55), (J55 - $B55) / $B55, "")</f>
        <v>3.3663366336633652E-2</v>
      </c>
      <c r="L55" s="18">
        <f>IF(ISNUMBER(J55), $B64 * K55, "")</f>
        <v>3366.3366336633653</v>
      </c>
      <c r="M55" s="31">
        <v>5.18</v>
      </c>
      <c r="N55" s="32">
        <f t="shared" ref="N55:N58" si="25">IF(ISNUMBER(M55), (M55 - $B55) / $B55, "")</f>
        <v>2.5742574257425724E-2</v>
      </c>
      <c r="O55" s="18">
        <f>IF(ISNUMBER(M55), $B64 * N55, "")</f>
        <v>2574.2574257425722</v>
      </c>
      <c r="Q55" s="300"/>
      <c r="R55" s="301"/>
      <c r="S55" s="302"/>
    </row>
    <row r="56" spans="1:19" ht="17.25" customHeight="1" thickBot="1">
      <c r="A56" s="125" t="s">
        <v>178</v>
      </c>
      <c r="B56" s="126">
        <v>16.8</v>
      </c>
      <c r="C56" s="77">
        <v>-2.3255814E-2</v>
      </c>
      <c r="D56" s="15">
        <v>18.100000000000001</v>
      </c>
      <c r="E56" s="32">
        <f t="shared" si="22"/>
        <v>7.7380952380952425E-2</v>
      </c>
      <c r="F56" s="18">
        <f>IF(ISNUMBER(D56), $B64 * E56, "")</f>
        <v>7738.0952380952422</v>
      </c>
      <c r="G56" s="31">
        <v>17.8</v>
      </c>
      <c r="H56" s="32">
        <f t="shared" si="23"/>
        <v>5.9523809523809521E-2</v>
      </c>
      <c r="I56" s="101">
        <f>IF(ISNUMBER(G56), $B64 * H56, "")</f>
        <v>5952.3809523809523</v>
      </c>
      <c r="J56" s="15">
        <v>18</v>
      </c>
      <c r="K56" s="32">
        <f t="shared" si="24"/>
        <v>7.1428571428571383E-2</v>
      </c>
      <c r="L56" s="18">
        <f>IF(ISNUMBER(J56), $B64 * K56, "")</f>
        <v>7142.8571428571386</v>
      </c>
      <c r="M56" s="31">
        <v>17.899999999999999</v>
      </c>
      <c r="N56" s="32">
        <f t="shared" si="25"/>
        <v>6.5476190476190341E-2</v>
      </c>
      <c r="O56" s="18">
        <f>IF(ISNUMBER(M56), $B64 * N56, "")</f>
        <v>6547.6190476190341</v>
      </c>
      <c r="Q56" s="285"/>
      <c r="R56" s="285"/>
      <c r="S56" s="285"/>
    </row>
    <row r="57" spans="1:19" ht="17.25" customHeight="1" thickBot="1">
      <c r="A57" s="125" t="s">
        <v>202</v>
      </c>
      <c r="B57" s="126">
        <v>88</v>
      </c>
      <c r="C57" s="77">
        <v>-2.7624309400000002E-2</v>
      </c>
      <c r="D57" s="15">
        <v>94.2</v>
      </c>
      <c r="E57" s="32">
        <f t="shared" si="22"/>
        <v>7.0454545454545492E-2</v>
      </c>
      <c r="F57" s="18">
        <f>IF(ISNUMBER(D57), $B64 * E57, "")</f>
        <v>7045.4545454545496</v>
      </c>
      <c r="G57" s="31">
        <v>92.5</v>
      </c>
      <c r="H57" s="32">
        <f t="shared" si="23"/>
        <v>5.113636363636364E-2</v>
      </c>
      <c r="I57" s="101">
        <f>IF(ISNUMBER(G57), $B64 * H57, "")</f>
        <v>5113.636363636364</v>
      </c>
      <c r="J57" s="15">
        <v>93.1</v>
      </c>
      <c r="K57" s="32">
        <f t="shared" si="24"/>
        <v>5.7954545454545391E-2</v>
      </c>
      <c r="L57" s="18">
        <f>IF(ISNUMBER(J57), $B64 * K57, "")</f>
        <v>5795.4545454545387</v>
      </c>
      <c r="M57" s="31">
        <v>92.5</v>
      </c>
      <c r="N57" s="32">
        <f t="shared" si="25"/>
        <v>5.113636363636364E-2</v>
      </c>
      <c r="O57" s="18">
        <f>IF(ISNUMBER(M57), $B64 * N57, "")</f>
        <v>5113.636363636364</v>
      </c>
      <c r="Q57" s="280"/>
      <c r="R57" s="280"/>
      <c r="S57" s="280"/>
    </row>
    <row r="58" spans="1:19" ht="17.25" customHeight="1" thickBot="1">
      <c r="A58" s="127" t="s">
        <v>150</v>
      </c>
      <c r="B58" s="128">
        <v>13.1</v>
      </c>
      <c r="C58" s="78">
        <v>-2.9629629599999999E-2</v>
      </c>
      <c r="D58" s="20">
        <v>14</v>
      </c>
      <c r="E58" s="21">
        <f t="shared" si="22"/>
        <v>6.8702290076335909E-2</v>
      </c>
      <c r="F58" s="22">
        <f>IF(ISNUMBER(D58), $B64 * E58, "")</f>
        <v>6870.2290076335912</v>
      </c>
      <c r="G58" s="30">
        <v>13.8</v>
      </c>
      <c r="H58" s="21">
        <f t="shared" si="23"/>
        <v>5.3435114503816876E-2</v>
      </c>
      <c r="I58" s="105">
        <f>IF(ISNUMBER(G58), $B64 * H58, "")</f>
        <v>5343.5114503816876</v>
      </c>
      <c r="J58" s="20">
        <v>13.9</v>
      </c>
      <c r="K58" s="21">
        <f t="shared" si="24"/>
        <v>6.1068702290076389E-2</v>
      </c>
      <c r="L58" s="22">
        <f>IF(ISNUMBER(J58), $B64 * K58, "")</f>
        <v>6106.870229007639</v>
      </c>
      <c r="M58" s="30">
        <v>13.9</v>
      </c>
      <c r="N58" s="21">
        <f t="shared" si="25"/>
        <v>6.1068702290076389E-2</v>
      </c>
      <c r="O58" s="22">
        <f>IF(ISNUMBER(M58), $B64 * N58, "")</f>
        <v>6106.870229007639</v>
      </c>
      <c r="Q58" s="280"/>
      <c r="R58" s="280"/>
      <c r="S58" s="280"/>
    </row>
    <row r="59" spans="1:19" ht="17.25" customHeight="1" thickBot="1">
      <c r="A59" s="125" t="s">
        <v>216</v>
      </c>
      <c r="B59" s="129">
        <v>11.2</v>
      </c>
      <c r="C59" s="80">
        <v>-3.4482758600000003E-2</v>
      </c>
      <c r="D59" s="106">
        <v>12.6</v>
      </c>
      <c r="E59" s="107">
        <f>IF(ISNUMBER(D59), (D59 - $B59) / $B59, "")</f>
        <v>0.12500000000000003</v>
      </c>
      <c r="F59" s="108">
        <f>IF(ISNUMBER(D59), $B64 * E59, "")</f>
        <v>12500.000000000004</v>
      </c>
      <c r="G59" s="109">
        <v>12.3</v>
      </c>
      <c r="H59" s="107">
        <f>IF(ISNUMBER(G59), (G59 - $B59) / $B59, "")</f>
        <v>9.8214285714285851E-2</v>
      </c>
      <c r="I59" s="110">
        <f>IF(ISNUMBER(G59), $B64 * H59, "")</f>
        <v>9821.4285714285852</v>
      </c>
      <c r="J59" s="106">
        <v>12.4</v>
      </c>
      <c r="K59" s="107">
        <f>IF(ISNUMBER(J59), (J59 - $B59) / $B59, "")</f>
        <v>0.10714285714285725</v>
      </c>
      <c r="L59" s="108">
        <f>IF(ISNUMBER(J59), $B64 * K59, "")</f>
        <v>10714.285714285725</v>
      </c>
      <c r="M59" s="109">
        <v>12.3</v>
      </c>
      <c r="N59" s="107">
        <f>IF(ISNUMBER(M59), (M59 - $B59) / $B59, "")</f>
        <v>9.8214285714285851E-2</v>
      </c>
      <c r="O59" s="108">
        <f>IF(ISNUMBER(M59), $B64 * N59, "")</f>
        <v>9821.4285714285852</v>
      </c>
      <c r="Q59" s="285"/>
      <c r="R59" s="285"/>
      <c r="S59" s="285"/>
    </row>
    <row r="60" spans="1:19" ht="17.25" customHeight="1" thickBot="1">
      <c r="A60" s="125" t="s">
        <v>204</v>
      </c>
      <c r="B60" s="126">
        <v>15.6</v>
      </c>
      <c r="C60" s="77">
        <v>-4.2944785300000003E-2</v>
      </c>
      <c r="D60" s="15">
        <v>16.8</v>
      </c>
      <c r="E60" s="32">
        <f t="shared" ref="E60:E63" si="26">IF(ISNUMBER(D60), (D60 - $B60) / $B60, "")</f>
        <v>7.6923076923076997E-2</v>
      </c>
      <c r="F60" s="18">
        <f>IF(ISNUMBER(D60), $B64 * E60, "")</f>
        <v>7692.3076923076997</v>
      </c>
      <c r="G60" s="31">
        <v>16.3</v>
      </c>
      <c r="H60" s="32">
        <f t="shared" ref="H60:H63" si="27">IF(ISNUMBER(G60), (G60 - $B60) / $B60, "")</f>
        <v>4.4871794871794941E-2</v>
      </c>
      <c r="I60" s="101">
        <f>IF(ISNUMBER(G60), $B64 * H60, "")</f>
        <v>4487.1794871794946</v>
      </c>
      <c r="J60" s="15">
        <v>16.5</v>
      </c>
      <c r="K60" s="32">
        <f t="shared" ref="K60:K63" si="28">IF(ISNUMBER(J60), (J60 - $B60) / $B60, "")</f>
        <v>5.7692307692307716E-2</v>
      </c>
      <c r="L60" s="18">
        <f>IF(ISNUMBER(J60), $B64 * K60, "")</f>
        <v>5769.2307692307713</v>
      </c>
      <c r="M60" s="31">
        <v>16.5</v>
      </c>
      <c r="N60" s="32">
        <f t="shared" ref="N60:N63" si="29">IF(ISNUMBER(M60), (M60 - $B60) / $B60, "")</f>
        <v>5.7692307692307716E-2</v>
      </c>
      <c r="O60" s="18">
        <f>IF(ISNUMBER(M60), $B64 * N60, "")</f>
        <v>5769.2307692307713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9.1431275146236057E-2</v>
      </c>
      <c r="F64" s="28">
        <f>SUM(F44:F63)</f>
        <v>155433.16774860126</v>
      </c>
      <c r="G64" s="26" t="s">
        <v>271</v>
      </c>
      <c r="H64" s="27">
        <f>IF(COUNT(H44:H63), SUM(H44:H63) / COUNT(H44:H63), 0)</f>
        <v>6.5838049734214296E-2</v>
      </c>
      <c r="I64" s="28">
        <f>SUM(I44:I63)</f>
        <v>111924.6845481643</v>
      </c>
      <c r="J64" s="26" t="s">
        <v>271</v>
      </c>
      <c r="K64" s="27">
        <f>IF(COUNT(K44:K63), SUM(K44:K63) / COUNT(K44:K63), 0)</f>
        <v>7.5474338571964061E-2</v>
      </c>
      <c r="L64" s="28">
        <f>SUM(L44:L63)</f>
        <v>128306.37557233889</v>
      </c>
      <c r="M64" s="26" t="s">
        <v>271</v>
      </c>
      <c r="N64" s="27">
        <f>IF(COUNT(N44:N63), SUM(N44:N63) / COUNT(N44:N63), 0)</f>
        <v>7.2967159774768822E-2</v>
      </c>
      <c r="O64" s="28">
        <f>SUM(O44:O63)</f>
        <v>124044.17161710697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47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2021-08-23(월) 오전 00:00</v>
      </c>
      <c r="C69" s="323"/>
      <c r="D69" s="282" t="str">
        <f>TEXT($G$1, "[$-ko-KR]yyyy-mm-dd(ddd) ") &amp; "오후 14:00"</f>
        <v>2021-08-23(월) 오후 14:00</v>
      </c>
      <c r="E69" s="283"/>
      <c r="F69" s="284"/>
      <c r="G69" s="282" t="str">
        <f>TEXT($G$1, "[$-ko-KR]yyyy-mm-dd(ddd) ") &amp; "오후 19:00"</f>
        <v>2021-08-23(월) 오후 19:00</v>
      </c>
      <c r="H69" s="283"/>
      <c r="I69" s="284"/>
      <c r="J69" s="282" t="str">
        <f>TEXT($G$1, "[$-ko-KR]yyyy-mm-dd(ddd) ") &amp; "오후 21:00"</f>
        <v>2021-08-23(월) 오후 21:00</v>
      </c>
      <c r="K69" s="283"/>
      <c r="L69" s="284"/>
      <c r="M69" s="282" t="str">
        <f>TEXT($G$1+1, "[$-ko-KR]yyyy-mm-dd(ddd) ") &amp; "오전 00:00"</f>
        <v>2021-08-24(화)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8" t="s">
        <v>58</v>
      </c>
      <c r="H70" s="249" t="s">
        <v>268</v>
      </c>
      <c r="I70" s="25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124</v>
      </c>
      <c r="B71" s="124">
        <v>420</v>
      </c>
      <c r="C71" s="76">
        <v>0.05</v>
      </c>
      <c r="D71" s="13">
        <v>432</v>
      </c>
      <c r="E71" s="14">
        <f>IF(ISNUMBER(D71), (D71 - $B71) / $B71, "")</f>
        <v>2.8571428571428571E-2</v>
      </c>
      <c r="F71" s="16">
        <f>IF(ISNUMBER(D71), $B91 * E71, "")</f>
        <v>2857.1428571428569</v>
      </c>
      <c r="G71" s="29">
        <v>427</v>
      </c>
      <c r="H71" s="14">
        <f>IF(ISNUMBER(G71), (G71 - $B71) / $B71, "")</f>
        <v>1.6666666666666666E-2</v>
      </c>
      <c r="I71" s="100">
        <f>IF(ISNUMBER(G71), $B91 * H71, "")</f>
        <v>1666.6666666666667</v>
      </c>
      <c r="J71" s="13">
        <v>427</v>
      </c>
      <c r="K71" s="14">
        <f>IF(ISNUMBER(J71), (J71 - $B71) / $B71, "")</f>
        <v>1.6666666666666666E-2</v>
      </c>
      <c r="L71" s="16">
        <f>IF(ISNUMBER(J71), $B91 * K71, "")</f>
        <v>1666.6666666666667</v>
      </c>
      <c r="M71" s="29">
        <v>426</v>
      </c>
      <c r="N71" s="14">
        <f>IF(ISNUMBER(M71), (M71 - $B71) / $B71, "")</f>
        <v>1.4285714285714285E-2</v>
      </c>
      <c r="O71" s="16">
        <f>IF(ISNUMBER(M71), $B91 * N71, "")</f>
        <v>1428.5714285714284</v>
      </c>
      <c r="Q71" s="280"/>
      <c r="R71" s="280"/>
      <c r="S71" s="280"/>
    </row>
    <row r="72" spans="1:19" ht="17.25" thickBot="1">
      <c r="A72" s="125" t="s">
        <v>80</v>
      </c>
      <c r="B72" s="126">
        <v>948</v>
      </c>
      <c r="C72" s="77">
        <v>3.1556039199999997E-2</v>
      </c>
      <c r="D72" s="15">
        <v>1000</v>
      </c>
      <c r="E72" s="32">
        <f t="shared" ref="E72:E75" si="30">IF(ISNUMBER(D72), (D72 - $B72) / $B72, "")</f>
        <v>5.4852320675105488E-2</v>
      </c>
      <c r="F72" s="18">
        <f>IF(ISNUMBER(D72), $B91 * E72, "")</f>
        <v>5485.2320675105484</v>
      </c>
      <c r="G72" s="31">
        <v>1000</v>
      </c>
      <c r="H72" s="32">
        <f t="shared" ref="H72:H75" si="31">IF(ISNUMBER(G72), (G72 - $B72) / $B72, "")</f>
        <v>5.4852320675105488E-2</v>
      </c>
      <c r="I72" s="101">
        <f>IF(ISNUMBER(G72), $B91 * H72, "")</f>
        <v>5485.2320675105484</v>
      </c>
      <c r="J72" s="15">
        <v>1000</v>
      </c>
      <c r="K72" s="32">
        <f t="shared" ref="K72:K75" si="32">IF(ISNUMBER(J72), (J72 - $B72) / $B72, "")</f>
        <v>5.4852320675105488E-2</v>
      </c>
      <c r="L72" s="18">
        <f>IF(ISNUMBER(J72), $B91 * K72, "")</f>
        <v>5485.2320675105484</v>
      </c>
      <c r="M72" s="31">
        <v>1010</v>
      </c>
      <c r="N72" s="32">
        <f t="shared" ref="N72:N75" si="33">IF(ISNUMBER(M72), (M72 - $B72) / $B72, "")</f>
        <v>6.5400843881856546E-2</v>
      </c>
      <c r="O72" s="18">
        <f>IF(ISNUMBER(M72), $B91 * N72, "")</f>
        <v>6540.0843881856545</v>
      </c>
      <c r="Q72" s="280"/>
      <c r="R72" s="280"/>
      <c r="S72" s="280"/>
    </row>
    <row r="73" spans="1:19" ht="17.25" thickBot="1">
      <c r="A73" s="125" t="s">
        <v>164</v>
      </c>
      <c r="B73" s="126">
        <v>357</v>
      </c>
      <c r="C73" s="77">
        <v>8.4745762999999998E-3</v>
      </c>
      <c r="D73" s="15">
        <v>399</v>
      </c>
      <c r="E73" s="32">
        <f t="shared" si="30"/>
        <v>0.11764705882352941</v>
      </c>
      <c r="F73" s="18">
        <f>IF(ISNUMBER(D73), $B91 * E73, "")</f>
        <v>11764.705882352941</v>
      </c>
      <c r="G73" s="31">
        <v>412</v>
      </c>
      <c r="H73" s="32">
        <f t="shared" si="31"/>
        <v>0.15406162464985995</v>
      </c>
      <c r="I73" s="101">
        <f>IF(ISNUMBER(G73), $B91 * H73, "")</f>
        <v>15406.162464985995</v>
      </c>
      <c r="J73" s="15">
        <v>410</v>
      </c>
      <c r="K73" s="32">
        <f t="shared" si="32"/>
        <v>0.1484593837535014</v>
      </c>
      <c r="L73" s="18">
        <f>IF(ISNUMBER(J73), $B91 * K73, "")</f>
        <v>14845.938375350141</v>
      </c>
      <c r="M73" s="31">
        <v>429</v>
      </c>
      <c r="N73" s="32">
        <f t="shared" si="33"/>
        <v>0.20168067226890757</v>
      </c>
      <c r="O73" s="18">
        <f>IF(ISNUMBER(M73), $B91 * N73, "")</f>
        <v>20168.067226890758</v>
      </c>
      <c r="Q73" s="285"/>
      <c r="R73" s="285"/>
      <c r="S73" s="285"/>
    </row>
    <row r="74" spans="1:19" ht="17.25" thickBot="1">
      <c r="A74" s="125" t="s">
        <v>132</v>
      </c>
      <c r="B74" s="126">
        <v>126</v>
      </c>
      <c r="C74" s="77">
        <v>0</v>
      </c>
      <c r="D74" s="15">
        <v>132</v>
      </c>
      <c r="E74" s="32">
        <f t="shared" si="30"/>
        <v>4.7619047619047616E-2</v>
      </c>
      <c r="F74" s="18">
        <f>IF(ISNUMBER(D74), $B91 * E74, "")</f>
        <v>4761.9047619047615</v>
      </c>
      <c r="G74" s="31">
        <v>132</v>
      </c>
      <c r="H74" s="32">
        <f t="shared" si="31"/>
        <v>4.7619047619047616E-2</v>
      </c>
      <c r="I74" s="101">
        <f>IF(ISNUMBER(G74), $B91 * H74, "")</f>
        <v>4761.9047619047615</v>
      </c>
      <c r="J74" s="15">
        <v>134</v>
      </c>
      <c r="K74" s="32">
        <f t="shared" si="32"/>
        <v>6.3492063492063489E-2</v>
      </c>
      <c r="L74" s="18">
        <f>IF(ISNUMBER(J74), $B91 * K74, "")</f>
        <v>6349.2063492063489</v>
      </c>
      <c r="M74" s="31">
        <v>136</v>
      </c>
      <c r="N74" s="32">
        <f t="shared" si="33"/>
        <v>7.9365079365079361E-2</v>
      </c>
      <c r="O74" s="18">
        <f>IF(ISNUMBER(M74), $B91 * N74, "")</f>
        <v>7936.5079365079364</v>
      </c>
      <c r="Q74" s="285"/>
      <c r="R74" s="285"/>
      <c r="S74" s="285"/>
    </row>
    <row r="75" spans="1:19" ht="17.25" thickBot="1">
      <c r="A75" s="127" t="s">
        <v>220</v>
      </c>
      <c r="B75" s="128">
        <v>216</v>
      </c>
      <c r="C75" s="78">
        <v>-4.6082948999999996E-3</v>
      </c>
      <c r="D75" s="20">
        <v>241</v>
      </c>
      <c r="E75" s="21">
        <f t="shared" si="30"/>
        <v>0.11574074074074074</v>
      </c>
      <c r="F75" s="22">
        <f>IF(ISNUMBER(D75), $B91 * E75, "")</f>
        <v>11574.074074074075</v>
      </c>
      <c r="G75" s="30">
        <v>229</v>
      </c>
      <c r="H75" s="21">
        <f t="shared" si="31"/>
        <v>6.0185185185185182E-2</v>
      </c>
      <c r="I75" s="105">
        <f>IF(ISNUMBER(G75), $B91 * H75, "")</f>
        <v>6018.5185185185182</v>
      </c>
      <c r="J75" s="20">
        <v>231</v>
      </c>
      <c r="K75" s="21">
        <f t="shared" si="32"/>
        <v>6.9444444444444448E-2</v>
      </c>
      <c r="L75" s="22">
        <f>IF(ISNUMBER(J75), $B91 * K75, "")</f>
        <v>6944.4444444444443</v>
      </c>
      <c r="M75" s="30">
        <v>229</v>
      </c>
      <c r="N75" s="21">
        <f t="shared" si="33"/>
        <v>6.0185185185185182E-2</v>
      </c>
      <c r="O75" s="22">
        <f>IF(ISNUMBER(M75), $B91 * N75, "")</f>
        <v>6018.5185185185182</v>
      </c>
      <c r="Q75" s="285"/>
      <c r="R75" s="285"/>
      <c r="S75" s="285"/>
    </row>
    <row r="76" spans="1:19" ht="17.25" thickBot="1">
      <c r="A76" s="125" t="s">
        <v>232</v>
      </c>
      <c r="B76" s="129">
        <v>588</v>
      </c>
      <c r="C76" s="80">
        <v>-1.01010101E-2</v>
      </c>
      <c r="D76" s="106">
        <v>619</v>
      </c>
      <c r="E76" s="107">
        <f>IF(ISNUMBER(D76), (D76 - $B76) / $B76, "")</f>
        <v>5.2721088435374153E-2</v>
      </c>
      <c r="F76" s="108">
        <f>IF(ISNUMBER(D76), $B91 * E76, "")</f>
        <v>5272.1088435374149</v>
      </c>
      <c r="G76" s="109">
        <v>608</v>
      </c>
      <c r="H76" s="107">
        <f>IF(ISNUMBER(G76), (G76 - $B76) / $B76, "")</f>
        <v>3.4013605442176874E-2</v>
      </c>
      <c r="I76" s="110">
        <f>IF(ISNUMBER(G76), $B91 * H76, "")</f>
        <v>3401.3605442176872</v>
      </c>
      <c r="J76" s="106">
        <v>617</v>
      </c>
      <c r="K76" s="107">
        <f>IF(ISNUMBER(J76), (J76 - $B76) / $B76, "")</f>
        <v>4.9319727891156462E-2</v>
      </c>
      <c r="L76" s="108">
        <f>IF(ISNUMBER(J76), $B91 * K76, "")</f>
        <v>4931.9727891156463</v>
      </c>
      <c r="M76" s="109">
        <v>612</v>
      </c>
      <c r="N76" s="107">
        <f>IF(ISNUMBER(M76), (M76 - $B76) / $B76, "")</f>
        <v>4.0816326530612242E-2</v>
      </c>
      <c r="O76" s="108">
        <f>IF(ISNUMBER(M76), $B91 * N76, "")</f>
        <v>4081.6326530612241</v>
      </c>
      <c r="Q76" s="285"/>
      <c r="R76" s="285"/>
      <c r="S76" s="285"/>
    </row>
    <row r="77" spans="1:19" ht="17.25" thickBot="1">
      <c r="A77" s="125" t="s">
        <v>206</v>
      </c>
      <c r="B77" s="126">
        <v>373</v>
      </c>
      <c r="C77" s="77">
        <v>-1.0610079600000001E-2</v>
      </c>
      <c r="D77" s="15">
        <v>392</v>
      </c>
      <c r="E77" s="32">
        <f t="shared" ref="E77:E80" si="34">IF(ISNUMBER(D77), (D77 - $B77) / $B77, "")</f>
        <v>5.0938337801608578E-2</v>
      </c>
      <c r="F77" s="18">
        <f>IF(ISNUMBER(D77), $B91 * E77, "")</f>
        <v>5093.8337801608577</v>
      </c>
      <c r="G77" s="31">
        <v>390</v>
      </c>
      <c r="H77" s="32">
        <f t="shared" ref="H77:H80" si="35">IF(ISNUMBER(G77), (G77 - $B77) / $B77, "")</f>
        <v>4.5576407506702415E-2</v>
      </c>
      <c r="I77" s="101">
        <f>IF(ISNUMBER(G77), $B91 * H77, "")</f>
        <v>4557.6407506702417</v>
      </c>
      <c r="J77" s="15">
        <v>393</v>
      </c>
      <c r="K77" s="32">
        <f t="shared" ref="K77:K80" si="36">IF(ISNUMBER(J77), (J77 - $B77) / $B77, "")</f>
        <v>5.3619302949061663E-2</v>
      </c>
      <c r="L77" s="18">
        <f>IF(ISNUMBER(J77), $B91 * K77, "")</f>
        <v>5361.9302949061666</v>
      </c>
      <c r="M77" s="31">
        <v>385</v>
      </c>
      <c r="N77" s="32">
        <f t="shared" ref="N77:N80" si="37">IF(ISNUMBER(M77), (M77 - $B77) / $B77, "")</f>
        <v>3.2171581769436998E-2</v>
      </c>
      <c r="O77" s="18">
        <f>IF(ISNUMBER(M77), $B91 * N77, "")</f>
        <v>3217.1581769436998</v>
      </c>
      <c r="Q77" s="285"/>
      <c r="R77" s="285"/>
      <c r="S77" s="285"/>
    </row>
    <row r="78" spans="1:19" ht="17.25" thickBot="1">
      <c r="A78" s="125" t="s">
        <v>118</v>
      </c>
      <c r="B78" s="126">
        <v>181</v>
      </c>
      <c r="C78" s="77">
        <v>-1.09289617E-2</v>
      </c>
      <c r="D78" s="15">
        <v>187</v>
      </c>
      <c r="E78" s="32">
        <f t="shared" si="34"/>
        <v>3.3149171270718231E-2</v>
      </c>
      <c r="F78" s="18">
        <f>IF(ISNUMBER(D78), $B91 * E78, "")</f>
        <v>3314.917127071823</v>
      </c>
      <c r="G78" s="31">
        <v>186</v>
      </c>
      <c r="H78" s="32">
        <f t="shared" si="35"/>
        <v>2.7624309392265192E-2</v>
      </c>
      <c r="I78" s="101">
        <f>IF(ISNUMBER(G78), $B91 * H78, "")</f>
        <v>2762.4309392265191</v>
      </c>
      <c r="J78" s="15">
        <v>186</v>
      </c>
      <c r="K78" s="32">
        <f t="shared" si="36"/>
        <v>2.7624309392265192E-2</v>
      </c>
      <c r="L78" s="18">
        <f>IF(ISNUMBER(J78), $B91 * K78, "")</f>
        <v>2762.4309392265191</v>
      </c>
      <c r="M78" s="31">
        <v>185</v>
      </c>
      <c r="N78" s="32">
        <f t="shared" si="37"/>
        <v>2.2099447513812154E-2</v>
      </c>
      <c r="O78" s="18">
        <f>IF(ISNUMBER(M78), $B91 * N78, "")</f>
        <v>2209.9447513812152</v>
      </c>
      <c r="Q78" s="285"/>
      <c r="R78" s="285"/>
      <c r="S78" s="285"/>
    </row>
    <row r="79" spans="1:19" ht="17.25" thickBot="1">
      <c r="A79" s="125" t="s">
        <v>51</v>
      </c>
      <c r="B79" s="126">
        <v>432</v>
      </c>
      <c r="C79" s="77">
        <v>-1.3698630099999999E-2</v>
      </c>
      <c r="D79" s="15">
        <v>441</v>
      </c>
      <c r="E79" s="32">
        <f t="shared" si="34"/>
        <v>2.0833333333333332E-2</v>
      </c>
      <c r="F79" s="18">
        <f>IF(ISNUMBER(D79), $B91 * E79, "")</f>
        <v>2083.333333333333</v>
      </c>
      <c r="G79" s="31">
        <v>446</v>
      </c>
      <c r="H79" s="32">
        <f t="shared" si="35"/>
        <v>3.2407407407407406E-2</v>
      </c>
      <c r="I79" s="101">
        <f>IF(ISNUMBER(G79), $B91 * H79, "")</f>
        <v>3240.7407407407404</v>
      </c>
      <c r="J79" s="15">
        <v>446</v>
      </c>
      <c r="K79" s="32">
        <f t="shared" si="36"/>
        <v>3.2407407407407406E-2</v>
      </c>
      <c r="L79" s="18">
        <f>IF(ISNUMBER(J79), $B91 * K79, "")</f>
        <v>3240.7407407407404</v>
      </c>
      <c r="M79" s="31">
        <v>440</v>
      </c>
      <c r="N79" s="32">
        <f t="shared" si="37"/>
        <v>1.8518518518518517E-2</v>
      </c>
      <c r="O79" s="18">
        <f>IF(ISNUMBER(M79), $B91 * N79, "")</f>
        <v>1851.8518518518517</v>
      </c>
      <c r="Q79" s="33"/>
      <c r="R79" s="33"/>
    </row>
    <row r="80" spans="1:19" ht="17.25" thickBot="1">
      <c r="A80" s="130" t="s">
        <v>144</v>
      </c>
      <c r="B80" s="131">
        <v>116</v>
      </c>
      <c r="C80" s="79">
        <v>-1.6949152499999998E-2</v>
      </c>
      <c r="D80" s="24">
        <v>122</v>
      </c>
      <c r="E80" s="25">
        <f t="shared" si="34"/>
        <v>5.1724137931034482E-2</v>
      </c>
      <c r="F80" s="104">
        <f>IF(ISNUMBER(D80), $B91 * E80, "")</f>
        <v>5172.4137931034484</v>
      </c>
      <c r="G80" s="102">
        <v>123</v>
      </c>
      <c r="H80" s="25">
        <f t="shared" si="35"/>
        <v>6.0344827586206899E-2</v>
      </c>
      <c r="I80" s="103">
        <f>IF(ISNUMBER(G80), $B91 * H80, "")</f>
        <v>6034.4827586206902</v>
      </c>
      <c r="J80" s="24">
        <v>127</v>
      </c>
      <c r="K80" s="25">
        <f t="shared" si="36"/>
        <v>9.4827586206896547E-2</v>
      </c>
      <c r="L80" s="104">
        <f>IF(ISNUMBER(J80), $B91 * K80, "")</f>
        <v>9482.758620689654</v>
      </c>
      <c r="M80" s="102">
        <v>124</v>
      </c>
      <c r="N80" s="25">
        <f t="shared" si="37"/>
        <v>6.8965517241379309E-2</v>
      </c>
      <c r="O80" s="104">
        <f>IF(ISNUMBER(M80), $B91 * N80, "")</f>
        <v>6896.5517241379312</v>
      </c>
      <c r="Q80" s="294"/>
      <c r="R80" s="295"/>
      <c r="S80" s="296"/>
    </row>
    <row r="81" spans="1:19">
      <c r="A81" s="123" t="s">
        <v>162</v>
      </c>
      <c r="B81" s="124">
        <v>113</v>
      </c>
      <c r="C81" s="76">
        <v>-1.73913043E-2</v>
      </c>
      <c r="D81" s="13">
        <v>119</v>
      </c>
      <c r="E81" s="14">
        <f>IF(ISNUMBER(D81), (D81 - $B81) / $B81, "")</f>
        <v>5.3097345132743362E-2</v>
      </c>
      <c r="F81" s="16">
        <f>IF(ISNUMBER(D81), $B91 * E81, "")</f>
        <v>5309.7345132743358</v>
      </c>
      <c r="G81" s="29">
        <v>119</v>
      </c>
      <c r="H81" s="14">
        <f>IF(ISNUMBER(G81), (G81 - $B81) / $B81, "")</f>
        <v>5.3097345132743362E-2</v>
      </c>
      <c r="I81" s="100">
        <f>IF(ISNUMBER(G81), $B91 * H81, "")</f>
        <v>5309.7345132743358</v>
      </c>
      <c r="J81" s="13">
        <v>120</v>
      </c>
      <c r="K81" s="14">
        <f>IF(ISNUMBER(J81), (J81 - $B81) / $B81, "")</f>
        <v>6.1946902654867256E-2</v>
      </c>
      <c r="L81" s="16">
        <f>IF(ISNUMBER(J81), $B91 * K81, "")</f>
        <v>6194.6902654867254</v>
      </c>
      <c r="M81" s="29">
        <v>120</v>
      </c>
      <c r="N81" s="14">
        <f>IF(ISNUMBER(M81), (M81 - $B81) / $B81, "")</f>
        <v>6.1946902654867256E-2</v>
      </c>
      <c r="O81" s="16">
        <f>IF(ISNUMBER(M81), $B91 * N81, "")</f>
        <v>6194.6902654867254</v>
      </c>
      <c r="Q81" s="297"/>
      <c r="R81" s="298"/>
      <c r="S81" s="299"/>
    </row>
    <row r="82" spans="1:19" ht="17.25" thickBot="1">
      <c r="A82" s="125" t="s">
        <v>138</v>
      </c>
      <c r="B82" s="126">
        <v>390</v>
      </c>
      <c r="C82" s="77">
        <v>-1.76322418E-2</v>
      </c>
      <c r="D82" s="15">
        <v>404</v>
      </c>
      <c r="E82" s="32">
        <f t="shared" ref="E82:E85" si="38">IF(ISNUMBER(D82), (D82 - $B82) / $B82, "")</f>
        <v>3.5897435897435895E-2</v>
      </c>
      <c r="F82" s="18">
        <f>IF(ISNUMBER(D82), $B91 * E82, "")</f>
        <v>3589.7435897435894</v>
      </c>
      <c r="G82" s="31">
        <v>405</v>
      </c>
      <c r="H82" s="32">
        <f t="shared" ref="H82:H85" si="39">IF(ISNUMBER(G82), (G82 - $B82) / $B82, "")</f>
        <v>3.8461538461538464E-2</v>
      </c>
      <c r="I82" s="101">
        <f>IF(ISNUMBER(G82), $B91 * H82, "")</f>
        <v>3846.1538461538462</v>
      </c>
      <c r="J82" s="15">
        <v>404</v>
      </c>
      <c r="K82" s="32">
        <f t="shared" ref="K82:K85" si="40">IF(ISNUMBER(J82), (J82 - $B82) / $B82, "")</f>
        <v>3.5897435897435895E-2</v>
      </c>
      <c r="L82" s="18">
        <f>IF(ISNUMBER(J82), $B91 * K82, "")</f>
        <v>3589.7435897435894</v>
      </c>
      <c r="M82" s="31">
        <v>403</v>
      </c>
      <c r="N82" s="32">
        <f t="shared" ref="N82:N85" si="41">IF(ISNUMBER(M82), (M82 - $B82) / $B82, "")</f>
        <v>3.3333333333333333E-2</v>
      </c>
      <c r="O82" s="18">
        <f>IF(ISNUMBER(M82), $B91 * N82, "")</f>
        <v>3333.3333333333335</v>
      </c>
      <c r="Q82" s="300"/>
      <c r="R82" s="301"/>
      <c r="S82" s="302"/>
    </row>
    <row r="83" spans="1:19" ht="17.25" thickBot="1">
      <c r="A83" s="125" t="s">
        <v>152</v>
      </c>
      <c r="B83" s="126">
        <v>102</v>
      </c>
      <c r="C83" s="77">
        <v>-1.9230769200000001E-2</v>
      </c>
      <c r="D83" s="15">
        <v>106</v>
      </c>
      <c r="E83" s="32">
        <f t="shared" si="38"/>
        <v>3.9215686274509803E-2</v>
      </c>
      <c r="F83" s="18">
        <f>IF(ISNUMBER(D83), $B91 * E83, "")</f>
        <v>3921.5686274509803</v>
      </c>
      <c r="G83" s="31">
        <v>105</v>
      </c>
      <c r="H83" s="32">
        <f t="shared" si="39"/>
        <v>2.9411764705882353E-2</v>
      </c>
      <c r="I83" s="101">
        <f>IF(ISNUMBER(G83), $B91 * H83, "")</f>
        <v>2941.1764705882351</v>
      </c>
      <c r="J83" s="15">
        <v>105</v>
      </c>
      <c r="K83" s="32">
        <f t="shared" si="40"/>
        <v>2.9411764705882353E-2</v>
      </c>
      <c r="L83" s="18">
        <f>IF(ISNUMBER(J83), $B91 * K83, "")</f>
        <v>2941.1764705882351</v>
      </c>
      <c r="M83" s="31">
        <v>105</v>
      </c>
      <c r="N83" s="32">
        <f t="shared" si="41"/>
        <v>2.9411764705882353E-2</v>
      </c>
      <c r="O83" s="18">
        <f>IF(ISNUMBER(M83), $B91 * N83, "")</f>
        <v>2941.1764705882351</v>
      </c>
      <c r="Q83" s="285"/>
      <c r="R83" s="285"/>
      <c r="S83" s="285"/>
    </row>
    <row r="84" spans="1:19" ht="17.25" thickBot="1">
      <c r="A84" s="125" t="s">
        <v>228</v>
      </c>
      <c r="B84" s="126">
        <v>394</v>
      </c>
      <c r="C84" s="77">
        <v>-1.9900497499999999E-2</v>
      </c>
      <c r="D84" s="15">
        <v>456</v>
      </c>
      <c r="E84" s="32">
        <f t="shared" si="38"/>
        <v>0.15736040609137056</v>
      </c>
      <c r="F84" s="18">
        <f>IF(ISNUMBER(D84), $B91 * E84, "")</f>
        <v>15736.040609137055</v>
      </c>
      <c r="G84" s="31">
        <v>449</v>
      </c>
      <c r="H84" s="32">
        <f t="shared" si="39"/>
        <v>0.13959390862944163</v>
      </c>
      <c r="I84" s="101">
        <f>IF(ISNUMBER(G84), $B91 * H84, "")</f>
        <v>13959.390862944163</v>
      </c>
      <c r="J84" s="15">
        <v>463</v>
      </c>
      <c r="K84" s="32">
        <f t="shared" si="40"/>
        <v>0.17512690355329949</v>
      </c>
      <c r="L84" s="18">
        <f>IF(ISNUMBER(J84), $B91 * K84, "")</f>
        <v>17512.690355329949</v>
      </c>
      <c r="M84" s="31">
        <v>455</v>
      </c>
      <c r="N84" s="32">
        <f t="shared" si="41"/>
        <v>0.1548223350253807</v>
      </c>
      <c r="O84" s="18">
        <f>IF(ISNUMBER(M84), $B91 * N84, "")</f>
        <v>15482.233502538071</v>
      </c>
      <c r="Q84" s="280"/>
      <c r="R84" s="280"/>
      <c r="S84" s="280"/>
    </row>
    <row r="85" spans="1:19" ht="17.25" thickBot="1">
      <c r="A85" s="127" t="s">
        <v>194</v>
      </c>
      <c r="B85" s="128">
        <v>143</v>
      </c>
      <c r="C85" s="78">
        <v>-2.0547945200000001E-2</v>
      </c>
      <c r="D85" s="20">
        <v>153</v>
      </c>
      <c r="E85" s="21">
        <f t="shared" si="38"/>
        <v>6.9930069930069935E-2</v>
      </c>
      <c r="F85" s="22">
        <f>IF(ISNUMBER(D85), $B91 * E85, "")</f>
        <v>6993.0069930069931</v>
      </c>
      <c r="G85" s="30">
        <v>151</v>
      </c>
      <c r="H85" s="21">
        <f t="shared" si="39"/>
        <v>5.5944055944055944E-2</v>
      </c>
      <c r="I85" s="105">
        <f>IF(ISNUMBER(G85), $B91 * H85, "")</f>
        <v>5594.4055944055945</v>
      </c>
      <c r="J85" s="20">
        <v>152</v>
      </c>
      <c r="K85" s="21">
        <f t="shared" si="40"/>
        <v>6.2937062937062943E-2</v>
      </c>
      <c r="L85" s="22">
        <f>IF(ISNUMBER(J85), $B91 * K85, "")</f>
        <v>6293.7062937062947</v>
      </c>
      <c r="M85" s="30">
        <v>153</v>
      </c>
      <c r="N85" s="21">
        <f t="shared" si="41"/>
        <v>6.9930069930069935E-2</v>
      </c>
      <c r="O85" s="22">
        <f>IF(ISNUMBER(M85), $B91 * N85, "")</f>
        <v>6993.0069930069931</v>
      </c>
      <c r="Q85" s="280"/>
      <c r="R85" s="280"/>
      <c r="S85" s="280"/>
    </row>
    <row r="86" spans="1:19" ht="17.25" thickBot="1">
      <c r="A86" s="125" t="s">
        <v>200</v>
      </c>
      <c r="B86" s="129">
        <v>142</v>
      </c>
      <c r="C86" s="80">
        <v>-2.06896552E-2</v>
      </c>
      <c r="D86" s="106">
        <v>173</v>
      </c>
      <c r="E86" s="107">
        <f>IF(ISNUMBER(D86), (D86 - $B86) / $B86, "")</f>
        <v>0.21830985915492956</v>
      </c>
      <c r="F86" s="108">
        <f>IF(ISNUMBER(D86), $B91 * E86, "")</f>
        <v>21830.985915492958</v>
      </c>
      <c r="G86" s="109">
        <v>167</v>
      </c>
      <c r="H86" s="107">
        <f>IF(ISNUMBER(G86), (G86 - $B86) / $B86, "")</f>
        <v>0.176056338028169</v>
      </c>
      <c r="I86" s="110">
        <f>IF(ISNUMBER(G86), $B91 * H86, "")</f>
        <v>17605.633802816901</v>
      </c>
      <c r="J86" s="106">
        <v>189</v>
      </c>
      <c r="K86" s="107">
        <f>IF(ISNUMBER(J86), (J86 - $B86) / $B86, "")</f>
        <v>0.33098591549295775</v>
      </c>
      <c r="L86" s="108">
        <f>IF(ISNUMBER(J86), $B91 * K86, "")</f>
        <v>33098.591549295772</v>
      </c>
      <c r="M86" s="109">
        <v>185</v>
      </c>
      <c r="N86" s="107">
        <f>IF(ISNUMBER(M86), (M86 - $B86) / $B86, "")</f>
        <v>0.30281690140845069</v>
      </c>
      <c r="O86" s="108">
        <f>IF(ISNUMBER(M86), $B91 * N86, "")</f>
        <v>30281.690140845069</v>
      </c>
      <c r="Q86" s="285"/>
      <c r="R86" s="285"/>
      <c r="S86" s="285"/>
    </row>
    <row r="87" spans="1:19" ht="17.25" thickBot="1">
      <c r="A87" s="125" t="s">
        <v>174</v>
      </c>
      <c r="B87" s="126">
        <v>364</v>
      </c>
      <c r="C87" s="77">
        <v>-2.15053763E-2</v>
      </c>
      <c r="D87" s="15">
        <v>396</v>
      </c>
      <c r="E87" s="32">
        <f t="shared" ref="E87:E90" si="42">IF(ISNUMBER(D87), (D87 - $B87) / $B87, "")</f>
        <v>8.7912087912087919E-2</v>
      </c>
      <c r="F87" s="18">
        <f>IF(ISNUMBER(D87), $B91 * E87, "")</f>
        <v>8791.2087912087918</v>
      </c>
      <c r="G87" s="31">
        <v>387</v>
      </c>
      <c r="H87" s="32">
        <f t="shared" ref="H87:H90" si="43">IF(ISNUMBER(G87), (G87 - $B87) / $B87, "")</f>
        <v>6.3186813186813184E-2</v>
      </c>
      <c r="I87" s="101">
        <f>IF(ISNUMBER(G87), $B91 * H87, "")</f>
        <v>6318.6813186813188</v>
      </c>
      <c r="J87" s="15">
        <v>389</v>
      </c>
      <c r="K87" s="32">
        <f t="shared" ref="K87:K90" si="44">IF(ISNUMBER(J87), (J87 - $B87) / $B87, "")</f>
        <v>6.8681318681318687E-2</v>
      </c>
      <c r="L87" s="18">
        <f>IF(ISNUMBER(J87), $B91 * K87, "")</f>
        <v>6868.1318681318689</v>
      </c>
      <c r="M87" s="31">
        <v>385</v>
      </c>
      <c r="N87" s="32">
        <f t="shared" ref="N87:N90" si="45">IF(ISNUMBER(M87), (M87 - $B87) / $B87, "")</f>
        <v>5.7692307692307696E-2</v>
      </c>
      <c r="O87" s="18">
        <f>IF(ISNUMBER(M87), $B91 * N87, "")</f>
        <v>5769.2307692307695</v>
      </c>
      <c r="Q87" s="285"/>
      <c r="R87" s="285"/>
      <c r="S87" s="285"/>
    </row>
    <row r="88" spans="1:19" ht="17.25" thickBot="1">
      <c r="A88" s="125" t="s">
        <v>218</v>
      </c>
      <c r="B88" s="126">
        <v>129</v>
      </c>
      <c r="C88" s="77">
        <v>-2.2727272699999999E-2</v>
      </c>
      <c r="D88" s="15">
        <v>140</v>
      </c>
      <c r="E88" s="32">
        <f t="shared" si="42"/>
        <v>8.5271317829457363E-2</v>
      </c>
      <c r="F88" s="18">
        <f>IF(ISNUMBER(D88), $B91 * E88, "")</f>
        <v>8527.1317829457366</v>
      </c>
      <c r="G88" s="31">
        <v>138</v>
      </c>
      <c r="H88" s="32">
        <f t="shared" si="43"/>
        <v>6.9767441860465115E-2</v>
      </c>
      <c r="I88" s="101">
        <f>IF(ISNUMBER(G88), $B91 * H88, "")</f>
        <v>6976.7441860465115</v>
      </c>
      <c r="J88" s="15">
        <v>138</v>
      </c>
      <c r="K88" s="32">
        <f t="shared" si="44"/>
        <v>6.9767441860465115E-2</v>
      </c>
      <c r="L88" s="18">
        <f>IF(ISNUMBER(J88), $B91 * K88, "")</f>
        <v>6976.7441860465115</v>
      </c>
      <c r="M88" s="31">
        <v>139</v>
      </c>
      <c r="N88" s="32">
        <f t="shared" si="45"/>
        <v>7.7519379844961239E-2</v>
      </c>
      <c r="O88" s="18">
        <f>IF(ISNUMBER(M88), $B91 * N88, "")</f>
        <v>7751.937984496124</v>
      </c>
      <c r="Q88" s="285"/>
      <c r="R88" s="285"/>
      <c r="S88" s="285"/>
    </row>
    <row r="89" spans="1:19">
      <c r="A89" s="125" t="s">
        <v>242</v>
      </c>
      <c r="B89" s="126">
        <v>501</v>
      </c>
      <c r="C89" s="77">
        <v>-2.33918129E-2</v>
      </c>
      <c r="D89" s="15">
        <v>543</v>
      </c>
      <c r="E89" s="32">
        <f t="shared" si="42"/>
        <v>8.3832335329341312E-2</v>
      </c>
      <c r="F89" s="18">
        <f>IF(ISNUMBER(D89), $B91 * E89, "")</f>
        <v>8383.2335329341313</v>
      </c>
      <c r="G89" s="31">
        <v>547</v>
      </c>
      <c r="H89" s="32">
        <f t="shared" si="43"/>
        <v>9.1816367265469059E-2</v>
      </c>
      <c r="I89" s="101">
        <f>IF(ISNUMBER(G89), $B91 * H89, "")</f>
        <v>9181.6367265469053</v>
      </c>
      <c r="J89" s="15">
        <v>555</v>
      </c>
      <c r="K89" s="32">
        <f t="shared" si="44"/>
        <v>0.10778443113772455</v>
      </c>
      <c r="L89" s="18">
        <f>IF(ISNUMBER(J89), $B91 * K89, "")</f>
        <v>10778.443113772455</v>
      </c>
      <c r="M89" s="31">
        <v>539</v>
      </c>
      <c r="N89" s="32">
        <f t="shared" si="45"/>
        <v>7.5848303393213579E-2</v>
      </c>
      <c r="O89" s="18">
        <f>IF(ISNUMBER(M89), $B91 * N89, "")</f>
        <v>7584.8303393213582</v>
      </c>
      <c r="Q89" s="307"/>
      <c r="R89" s="308"/>
      <c r="S89" s="309"/>
    </row>
    <row r="90" spans="1:19" ht="17.25" thickBot="1">
      <c r="A90" s="130" t="s">
        <v>54</v>
      </c>
      <c r="B90" s="131">
        <v>279</v>
      </c>
      <c r="C90" s="79">
        <v>-2.4475524500000002E-2</v>
      </c>
      <c r="D90" s="24">
        <v>296</v>
      </c>
      <c r="E90" s="25">
        <f t="shared" si="42"/>
        <v>6.093189964157706E-2</v>
      </c>
      <c r="F90" s="104">
        <f>IF(ISNUMBER(D90), $B91 * E90, "")</f>
        <v>6093.1899641577056</v>
      </c>
      <c r="G90" s="102">
        <v>302</v>
      </c>
      <c r="H90" s="25">
        <f t="shared" si="43"/>
        <v>8.2437275985663083E-2</v>
      </c>
      <c r="I90" s="103">
        <f>IF(ISNUMBER(G90), $B91 * H90, "")</f>
        <v>8243.7275985663091</v>
      </c>
      <c r="J90" s="24">
        <v>300</v>
      </c>
      <c r="K90" s="25">
        <f t="shared" si="44"/>
        <v>7.5268817204301078E-2</v>
      </c>
      <c r="L90" s="104">
        <f>IF(ISNUMBER(J90), $B91 * K90, "")</f>
        <v>7526.8817204301076</v>
      </c>
      <c r="M90" s="102">
        <v>297</v>
      </c>
      <c r="N90" s="25">
        <f t="shared" si="45"/>
        <v>6.4516129032258063E-2</v>
      </c>
      <c r="O90" s="104">
        <f>IF(ISNUMBER(M90), $B91 * N90, "")</f>
        <v>6451.6129032258059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7.3277755419772161E-2</v>
      </c>
      <c r="F91" s="28">
        <f>SUM(F71:F90)</f>
        <v>146555.51083954432</v>
      </c>
      <c r="G91" s="26" t="s">
        <v>271</v>
      </c>
      <c r="H91" s="27">
        <f>IF(COUNT(H71:H90), SUM(H71:H90) / COUNT(H71:H90), 0)</f>
        <v>6.6656212566543235E-2</v>
      </c>
      <c r="I91" s="28">
        <f>SUM(I71:I90)</f>
        <v>133312.42513308648</v>
      </c>
      <c r="J91" s="26" t="s">
        <v>271</v>
      </c>
      <c r="K91" s="27">
        <f>IF(COUNT(K71:K90), SUM(K71:K90) / COUNT(K71:K90), 0)</f>
        <v>8.1426060350194188E-2</v>
      </c>
      <c r="L91" s="28">
        <f>SUM(L71:L90)</f>
        <v>162852.12070038839</v>
      </c>
      <c r="M91" s="26" t="s">
        <v>271</v>
      </c>
      <c r="N91" s="27">
        <f>IF(COUNT(N71:N90), SUM(N71:N90) / COUNT(N71:N90), 0)</f>
        <v>7.6566315679061331E-2</v>
      </c>
      <c r="O91" s="28">
        <f>SUM(O71:O90)</f>
        <v>153132.63135812274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47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2021-08-23(월) 오전 00:00</v>
      </c>
      <c r="C96" s="323"/>
      <c r="D96" s="282" t="str">
        <f>TEXT($G$1, "[$-ko-KR]yyyy-mm-dd(ddd) ") &amp; "오후 14:00"</f>
        <v>2021-08-23(월) 오후 14:00</v>
      </c>
      <c r="E96" s="283"/>
      <c r="F96" s="284"/>
      <c r="G96" s="282" t="str">
        <f>TEXT($G$1, "[$-ko-KR]yyyy-mm-dd(ddd) ") &amp; "오후 19:00"</f>
        <v>2021-08-23(월) 오후 19:00</v>
      </c>
      <c r="H96" s="283"/>
      <c r="I96" s="284"/>
      <c r="J96" s="282" t="str">
        <f>TEXT($G$1, "[$-ko-KR]yyyy-mm-dd(ddd) ") &amp; "오후 21:00"</f>
        <v>2021-08-23(월) 오후 21:00</v>
      </c>
      <c r="K96" s="283"/>
      <c r="L96" s="284"/>
      <c r="M96" s="282" t="str">
        <f>TEXT($G$1+1, "[$-ko-KR]yyyy-mm-dd(ddd) ") &amp; "오전 00:00"</f>
        <v>2021-08-24(화)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8" t="s">
        <v>58</v>
      </c>
      <c r="H97" s="249" t="s">
        <v>268</v>
      </c>
      <c r="I97" s="25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182</v>
      </c>
      <c r="B98" s="124">
        <v>83000</v>
      </c>
      <c r="C98" s="76">
        <v>0.1744729022</v>
      </c>
      <c r="D98" s="13">
        <v>78160</v>
      </c>
      <c r="E98" s="14">
        <f>IF(ISNUMBER(D98), (D98 - $B98) / $B98, "")</f>
        <v>-5.8313253012048191E-2</v>
      </c>
      <c r="F98" s="16">
        <f>IF(ISNUMBER(D98), $B118 * E98, "")</f>
        <v>-5831.325301204819</v>
      </c>
      <c r="G98" s="29">
        <v>78120</v>
      </c>
      <c r="H98" s="14">
        <f>IF(ISNUMBER(G98), (G98 - $B98) / $B98, "")</f>
        <v>-5.8795180722891568E-2</v>
      </c>
      <c r="I98" s="100">
        <f>IF(ISNUMBER(G98), $B118 * H98, "")</f>
        <v>-5879.5180722891564</v>
      </c>
      <c r="J98" s="13">
        <v>78060</v>
      </c>
      <c r="K98" s="14">
        <f>IF(ISNUMBER(J98), (J98 - $B98) / $B98, "")</f>
        <v>-5.9518072289156627E-2</v>
      </c>
      <c r="L98" s="16">
        <f>IF(ISNUMBER(J98), $B118 * K98, "")</f>
        <v>-5951.8072289156626</v>
      </c>
      <c r="M98" s="29">
        <v>77990</v>
      </c>
      <c r="N98" s="14">
        <f>IF(ISNUMBER(M98), (M98 - $B98) / $B98, "")</f>
        <v>-6.0361445783132531E-2</v>
      </c>
      <c r="O98" s="16">
        <f>IF(ISNUMBER(M98), $B118 * N98, "")</f>
        <v>-6036.1445783132531</v>
      </c>
      <c r="Q98" s="280"/>
      <c r="R98" s="280"/>
      <c r="S98" s="280"/>
    </row>
    <row r="99" spans="1:19" ht="17.25" thickBot="1">
      <c r="A99" s="125" t="s">
        <v>116</v>
      </c>
      <c r="B99" s="126">
        <v>10060</v>
      </c>
      <c r="C99" s="77">
        <v>0.1303370787</v>
      </c>
      <c r="D99" s="15">
        <v>9535</v>
      </c>
      <c r="E99" s="32">
        <f t="shared" ref="E99:E102" si="46">IF(ISNUMBER(D99), (D99 - $B99) / $B99, "")</f>
        <v>-5.2186878727634195E-2</v>
      </c>
      <c r="F99" s="18">
        <f>IF(ISNUMBER(D99), $B118 * E99, "")</f>
        <v>-5218.6878727634194</v>
      </c>
      <c r="G99" s="31">
        <v>9580</v>
      </c>
      <c r="H99" s="32">
        <f t="shared" ref="H99:H102" si="47">IF(ISNUMBER(G99), (G99 - $B99) / $B99, "")</f>
        <v>-4.7713717693836977E-2</v>
      </c>
      <c r="I99" s="101">
        <f>IF(ISNUMBER(G99), $B118 * H99, "")</f>
        <v>-4771.3717693836979</v>
      </c>
      <c r="J99" s="15">
        <v>9550</v>
      </c>
      <c r="K99" s="32">
        <f t="shared" ref="K99:K102" si="48">IF(ISNUMBER(J99), (J99 - $B99) / $B99, "")</f>
        <v>-5.0695825049701791E-2</v>
      </c>
      <c r="L99" s="18">
        <f>IF(ISNUMBER(J99), $B118 * K99, "")</f>
        <v>-5069.5825049701789</v>
      </c>
      <c r="M99" s="31">
        <v>9515</v>
      </c>
      <c r="N99" s="32">
        <f t="shared" ref="N99:N102" si="49">IF(ISNUMBER(M99), (M99 - $B99) / $B99, "")</f>
        <v>-5.4174950298210733E-2</v>
      </c>
      <c r="O99" s="18">
        <f>IF(ISNUMBER(M99), $B118 * N99, "")</f>
        <v>-5417.4950298210733</v>
      </c>
      <c r="Q99" s="280"/>
      <c r="R99" s="280"/>
      <c r="S99" s="280"/>
    </row>
    <row r="100" spans="1:19" ht="17.25" thickBot="1">
      <c r="A100" s="125" t="s">
        <v>124</v>
      </c>
      <c r="B100" s="126">
        <v>420</v>
      </c>
      <c r="C100" s="77">
        <v>0.05</v>
      </c>
      <c r="D100" s="15">
        <v>432</v>
      </c>
      <c r="E100" s="32">
        <f t="shared" si="46"/>
        <v>2.8571428571428571E-2</v>
      </c>
      <c r="F100" s="18">
        <f>IF(ISNUMBER(D100), $B118 * E100, "")</f>
        <v>2857.1428571428569</v>
      </c>
      <c r="G100" s="31">
        <v>427</v>
      </c>
      <c r="H100" s="32">
        <f t="shared" si="47"/>
        <v>1.6666666666666666E-2</v>
      </c>
      <c r="I100" s="101">
        <f>IF(ISNUMBER(G100), $B118 * H100, "")</f>
        <v>1666.6666666666667</v>
      </c>
      <c r="J100" s="15">
        <v>427</v>
      </c>
      <c r="K100" s="32">
        <f t="shared" si="48"/>
        <v>1.6666666666666666E-2</v>
      </c>
      <c r="L100" s="18">
        <f>IF(ISNUMBER(J100), $B118 * K100, "")</f>
        <v>1666.6666666666667</v>
      </c>
      <c r="M100" s="31">
        <v>426</v>
      </c>
      <c r="N100" s="32">
        <f t="shared" si="49"/>
        <v>1.4285714285714285E-2</v>
      </c>
      <c r="O100" s="18">
        <f>IF(ISNUMBER(M100), $B118 * N100, "")</f>
        <v>1428.5714285714284</v>
      </c>
      <c r="Q100" s="285"/>
      <c r="R100" s="285"/>
      <c r="S100" s="285"/>
    </row>
    <row r="101" spans="1:19" ht="17.25" thickBot="1">
      <c r="A101" s="125" t="s">
        <v>82</v>
      </c>
      <c r="B101" s="126">
        <v>3000</v>
      </c>
      <c r="C101" s="77">
        <v>4.7120418800000001E-2</v>
      </c>
      <c r="D101" s="15">
        <v>3230</v>
      </c>
      <c r="E101" s="32">
        <f t="shared" si="46"/>
        <v>7.6666666666666661E-2</v>
      </c>
      <c r="F101" s="18">
        <f>IF(ISNUMBER(D101), $B118 * E101, "")</f>
        <v>7666.6666666666661</v>
      </c>
      <c r="G101" s="31">
        <v>3275</v>
      </c>
      <c r="H101" s="32">
        <f t="shared" si="47"/>
        <v>9.166666666666666E-2</v>
      </c>
      <c r="I101" s="101">
        <f>IF(ISNUMBER(G101), $B118 * H101, "")</f>
        <v>9166.6666666666661</v>
      </c>
      <c r="J101" s="15">
        <v>3270</v>
      </c>
      <c r="K101" s="32">
        <f t="shared" si="48"/>
        <v>0.09</v>
      </c>
      <c r="L101" s="18">
        <f>IF(ISNUMBER(J101), $B118 * K101, "")</f>
        <v>9000</v>
      </c>
      <c r="M101" s="31">
        <v>3365</v>
      </c>
      <c r="N101" s="32">
        <f t="shared" si="49"/>
        <v>0.12166666666666667</v>
      </c>
      <c r="O101" s="18">
        <f>IF(ISNUMBER(M101), $B118 * N101, "")</f>
        <v>12166.666666666668</v>
      </c>
      <c r="Q101" s="285"/>
      <c r="R101" s="285"/>
      <c r="S101" s="285"/>
    </row>
    <row r="102" spans="1:19" ht="17.25" thickBot="1">
      <c r="A102" s="127" t="s">
        <v>248</v>
      </c>
      <c r="B102" s="128">
        <v>2725</v>
      </c>
      <c r="C102" s="78">
        <v>4.2065009600000001E-2</v>
      </c>
      <c r="D102" s="20">
        <v>2715</v>
      </c>
      <c r="E102" s="21">
        <f t="shared" si="46"/>
        <v>-3.669724770642202E-3</v>
      </c>
      <c r="F102" s="22">
        <f>IF(ISNUMBER(D102), $B118 * E102, "")</f>
        <v>-366.97247706422019</v>
      </c>
      <c r="G102" s="30">
        <v>2755</v>
      </c>
      <c r="H102" s="21">
        <f t="shared" si="47"/>
        <v>1.1009174311926606E-2</v>
      </c>
      <c r="I102" s="105">
        <f>IF(ISNUMBER(G102), $B118 * H102, "")</f>
        <v>1100.9174311926606</v>
      </c>
      <c r="J102" s="20">
        <v>2750</v>
      </c>
      <c r="K102" s="21">
        <f t="shared" si="48"/>
        <v>9.1743119266055051E-3</v>
      </c>
      <c r="L102" s="22">
        <f>IF(ISNUMBER(J102), $B118 * K102, "")</f>
        <v>917.43119266055055</v>
      </c>
      <c r="M102" s="30">
        <v>2775</v>
      </c>
      <c r="N102" s="21">
        <f t="shared" si="49"/>
        <v>1.834862385321101E-2</v>
      </c>
      <c r="O102" s="22">
        <f>IF(ISNUMBER(M102), $B118 * N102, "")</f>
        <v>1834.8623853211011</v>
      </c>
      <c r="Q102" s="285"/>
      <c r="R102" s="285"/>
      <c r="S102" s="285"/>
    </row>
    <row r="103" spans="1:19" ht="17.25" thickBot="1">
      <c r="A103" s="125" t="s">
        <v>214</v>
      </c>
      <c r="B103" s="129">
        <v>1230</v>
      </c>
      <c r="C103" s="80">
        <v>3.7974683500000002E-2</v>
      </c>
      <c r="D103" s="106">
        <v>1245</v>
      </c>
      <c r="E103" s="107">
        <f>IF(ISNUMBER(D103), (D103 - $B103) / $B103, "")</f>
        <v>1.2195121951219513E-2</v>
      </c>
      <c r="F103" s="108">
        <f>IF(ISNUMBER(D103), $B118 * E103, "")</f>
        <v>1219.5121951219512</v>
      </c>
      <c r="G103" s="109">
        <v>1250</v>
      </c>
      <c r="H103" s="107">
        <f>IF(ISNUMBER(G103), (G103 - $B103) / $B103, "")</f>
        <v>1.6260162601626018E-2</v>
      </c>
      <c r="I103" s="110">
        <f>IF(ISNUMBER(G103), $B118 * H103, "")</f>
        <v>1626.0162601626018</v>
      </c>
      <c r="J103" s="106">
        <v>1240</v>
      </c>
      <c r="K103" s="107">
        <f>IF(ISNUMBER(J103), (J103 - $B103) / $B103, "")</f>
        <v>8.130081300813009E-3</v>
      </c>
      <c r="L103" s="108">
        <f>IF(ISNUMBER(J103), $B118 * K103, "")</f>
        <v>813.00813008130092</v>
      </c>
      <c r="M103" s="109">
        <v>1235</v>
      </c>
      <c r="N103" s="107">
        <f>IF(ISNUMBER(M103), (M103 - $B103) / $B103, "")</f>
        <v>4.0650406504065045E-3</v>
      </c>
      <c r="O103" s="108">
        <f>IF(ISNUMBER(M103), $B118 * N103, "")</f>
        <v>406.50406504065046</v>
      </c>
      <c r="Q103" s="285"/>
      <c r="R103" s="285"/>
      <c r="S103" s="285"/>
    </row>
    <row r="104" spans="1:19" ht="17.25" thickBot="1">
      <c r="A104" s="125" t="s">
        <v>80</v>
      </c>
      <c r="B104" s="126">
        <v>948</v>
      </c>
      <c r="C104" s="77">
        <v>3.1556039199999997E-2</v>
      </c>
      <c r="D104" s="15">
        <v>1000</v>
      </c>
      <c r="E104" s="32">
        <f t="shared" ref="E104:E107" si="50">IF(ISNUMBER(D104), (D104 - $B104) / $B104, "")</f>
        <v>5.4852320675105488E-2</v>
      </c>
      <c r="F104" s="18">
        <f>IF(ISNUMBER(D104), $B118 * E104, "")</f>
        <v>5485.2320675105484</v>
      </c>
      <c r="G104" s="31">
        <v>1000</v>
      </c>
      <c r="H104" s="32">
        <f t="shared" ref="H104:H107" si="51">IF(ISNUMBER(G104), (G104 - $B104) / $B104, "")</f>
        <v>5.4852320675105488E-2</v>
      </c>
      <c r="I104" s="101">
        <f>IF(ISNUMBER(G104), $B118 * H104, "")</f>
        <v>5485.2320675105484</v>
      </c>
      <c r="J104" s="15">
        <v>1000</v>
      </c>
      <c r="K104" s="32">
        <f t="shared" ref="K104:K107" si="52">IF(ISNUMBER(J104), (J104 - $B104) / $B104, "")</f>
        <v>5.4852320675105488E-2</v>
      </c>
      <c r="L104" s="18">
        <f>IF(ISNUMBER(J104), $B118 * K104, "")</f>
        <v>5485.2320675105484</v>
      </c>
      <c r="M104" s="31">
        <v>1010</v>
      </c>
      <c r="N104" s="32">
        <f t="shared" ref="N104:N107" si="53">IF(ISNUMBER(M104), (M104 - $B104) / $B104, "")</f>
        <v>6.5400843881856546E-2</v>
      </c>
      <c r="O104" s="18">
        <f>IF(ISNUMBER(M104), $B118 * N104, "")</f>
        <v>6540.0843881856545</v>
      </c>
      <c r="Q104" s="285"/>
      <c r="R104" s="285"/>
      <c r="S104" s="285"/>
    </row>
    <row r="105" spans="1:19" ht="17.25" thickBot="1">
      <c r="A105" s="125" t="s">
        <v>158</v>
      </c>
      <c r="B105" s="126">
        <v>30040</v>
      </c>
      <c r="C105" s="77">
        <v>2.2812393600000001E-2</v>
      </c>
      <c r="D105" s="15">
        <v>29940</v>
      </c>
      <c r="E105" s="32">
        <f t="shared" si="50"/>
        <v>-3.3288948069241011E-3</v>
      </c>
      <c r="F105" s="18">
        <f>IF(ISNUMBER(D105), $B118 * E105, "")</f>
        <v>-332.88948069241013</v>
      </c>
      <c r="G105" s="31">
        <v>29900</v>
      </c>
      <c r="H105" s="32">
        <f t="shared" si="51"/>
        <v>-4.6604527296937419E-3</v>
      </c>
      <c r="I105" s="101">
        <f>IF(ISNUMBER(G105), $B118 * H105, "")</f>
        <v>-466.0452729693742</v>
      </c>
      <c r="J105" s="15">
        <v>29840</v>
      </c>
      <c r="K105" s="32">
        <f t="shared" si="52"/>
        <v>-6.6577896138482022E-3</v>
      </c>
      <c r="L105" s="18">
        <f>IF(ISNUMBER(J105), $B118 * K105, "")</f>
        <v>-665.77896138482026</v>
      </c>
      <c r="M105" s="31">
        <v>30000</v>
      </c>
      <c r="N105" s="32">
        <f t="shared" si="53"/>
        <v>-1.3315579227696406E-3</v>
      </c>
      <c r="O105" s="18">
        <f>IF(ISNUMBER(M105), $B118 * N105, "")</f>
        <v>-133.15579227696406</v>
      </c>
      <c r="Q105" s="285"/>
      <c r="R105" s="285"/>
      <c r="S105" s="285"/>
    </row>
    <row r="106" spans="1:19" ht="17.25" thickBot="1">
      <c r="A106" s="125" t="s">
        <v>136</v>
      </c>
      <c r="B106" s="126">
        <v>2395</v>
      </c>
      <c r="C106" s="77">
        <v>1.6985138E-2</v>
      </c>
      <c r="D106" s="15">
        <v>2520</v>
      </c>
      <c r="E106" s="32">
        <f t="shared" si="50"/>
        <v>5.2192066805845511E-2</v>
      </c>
      <c r="F106" s="18">
        <f>IF(ISNUMBER(D106), $B118 * E106, "")</f>
        <v>5219.2066805845507</v>
      </c>
      <c r="G106" s="31">
        <v>2520</v>
      </c>
      <c r="H106" s="32">
        <f t="shared" si="51"/>
        <v>5.2192066805845511E-2</v>
      </c>
      <c r="I106" s="101">
        <f>IF(ISNUMBER(G106), $B118 * H106, "")</f>
        <v>5219.2066805845507</v>
      </c>
      <c r="J106" s="15">
        <v>2535</v>
      </c>
      <c r="K106" s="32">
        <f t="shared" si="52"/>
        <v>5.845511482254697E-2</v>
      </c>
      <c r="L106" s="18">
        <f>IF(ISNUMBER(J106), $B118 * K106, "")</f>
        <v>5845.5114822546966</v>
      </c>
      <c r="M106" s="31">
        <v>2515</v>
      </c>
      <c r="N106" s="32">
        <f t="shared" si="53"/>
        <v>5.0104384133611693E-2</v>
      </c>
      <c r="O106" s="18">
        <f>IF(ISNUMBER(M106), $B118 * N106, "")</f>
        <v>5010.4384133611693</v>
      </c>
      <c r="Q106" s="33"/>
      <c r="R106" s="33"/>
    </row>
    <row r="107" spans="1:19" ht="17.25" thickBot="1">
      <c r="A107" s="130" t="s">
        <v>102</v>
      </c>
      <c r="B107" s="131">
        <v>1280</v>
      </c>
      <c r="C107" s="79">
        <v>1.5873015899999999E-2</v>
      </c>
      <c r="D107" s="24">
        <v>1345</v>
      </c>
      <c r="E107" s="25">
        <f t="shared" si="50"/>
        <v>5.078125E-2</v>
      </c>
      <c r="F107" s="104">
        <f>IF(ISNUMBER(D107), $B118 * E107, "")</f>
        <v>5078.125</v>
      </c>
      <c r="G107" s="102">
        <v>1335</v>
      </c>
      <c r="H107" s="25">
        <f t="shared" si="51"/>
        <v>4.296875E-2</v>
      </c>
      <c r="I107" s="103">
        <f>IF(ISNUMBER(G107), $B118 * H107, "")</f>
        <v>4296.875</v>
      </c>
      <c r="J107" s="24">
        <v>1340</v>
      </c>
      <c r="K107" s="25">
        <f t="shared" si="52"/>
        <v>4.6875E-2</v>
      </c>
      <c r="L107" s="104">
        <f>IF(ISNUMBER(J107), $B118 * K107, "")</f>
        <v>4687.5</v>
      </c>
      <c r="M107" s="102">
        <v>1350</v>
      </c>
      <c r="N107" s="25">
        <f t="shared" si="53"/>
        <v>5.46875E-2</v>
      </c>
      <c r="O107" s="104">
        <f>IF(ISNUMBER(M107), $B118 * N107, "")</f>
        <v>5468.75</v>
      </c>
      <c r="Q107" s="294"/>
      <c r="R107" s="295"/>
      <c r="S107" s="296"/>
    </row>
    <row r="108" spans="1:19">
      <c r="A108" s="123" t="s">
        <v>65</v>
      </c>
      <c r="B108" s="124">
        <v>42.2</v>
      </c>
      <c r="C108" s="76">
        <v>1.44230769E-2</v>
      </c>
      <c r="D108" s="13">
        <v>52.7</v>
      </c>
      <c r="E108" s="14">
        <f>IF(ISNUMBER(D108), (D108 - $B108) / $B108, "")</f>
        <v>0.24881516587677724</v>
      </c>
      <c r="F108" s="16">
        <f>IF(ISNUMBER(D108), $B118 * E108, "")</f>
        <v>24881.516587677725</v>
      </c>
      <c r="G108" s="29">
        <v>47.6</v>
      </c>
      <c r="H108" s="14">
        <f>IF(ISNUMBER(G108), (G108 - $B108) / $B108, "")</f>
        <v>0.12796208530805683</v>
      </c>
      <c r="I108" s="100">
        <f>IF(ISNUMBER(G108), $B118 * H108, "")</f>
        <v>12796.208530805683</v>
      </c>
      <c r="J108" s="13">
        <v>48.5</v>
      </c>
      <c r="K108" s="14">
        <f>IF(ISNUMBER(J108), (J108 - $B108) / $B108, "")</f>
        <v>0.14928909952606628</v>
      </c>
      <c r="L108" s="16">
        <f>IF(ISNUMBER(J108), $B118 * K108, "")</f>
        <v>14928.909952606627</v>
      </c>
      <c r="M108" s="29">
        <v>50.2</v>
      </c>
      <c r="N108" s="14">
        <f>IF(ISNUMBER(M108), (M108 - $B108) / $B108, "")</f>
        <v>0.1895734597156398</v>
      </c>
      <c r="O108" s="16">
        <f>IF(ISNUMBER(M108), $B118 * N108, "")</f>
        <v>18957.34597156398</v>
      </c>
      <c r="Q108" s="297"/>
      <c r="R108" s="298"/>
      <c r="S108" s="299"/>
    </row>
    <row r="109" spans="1:19" ht="17.25" thickBot="1">
      <c r="A109" s="125" t="s">
        <v>170</v>
      </c>
      <c r="B109" s="126">
        <v>34010</v>
      </c>
      <c r="C109" s="77">
        <v>1.2805241199999999E-2</v>
      </c>
      <c r="D109" s="15">
        <v>34330</v>
      </c>
      <c r="E109" s="32">
        <f t="shared" ref="E109:E112" si="54">IF(ISNUMBER(D109), (D109 - $B109) / $B109, "")</f>
        <v>9.4089973537194935E-3</v>
      </c>
      <c r="F109" s="18">
        <f>IF(ISNUMBER(D109), $B118 * E109, "")</f>
        <v>940.8997353719493</v>
      </c>
      <c r="G109" s="31">
        <v>34200</v>
      </c>
      <c r="H109" s="32">
        <f t="shared" ref="H109:H112" si="55">IF(ISNUMBER(G109), (G109 - $B109) / $B109, "")</f>
        <v>5.5865921787709499E-3</v>
      </c>
      <c r="I109" s="101">
        <f>IF(ISNUMBER(G109), $B118 * H109, "")</f>
        <v>558.65921787709499</v>
      </c>
      <c r="J109" s="15">
        <v>34140</v>
      </c>
      <c r="K109" s="32">
        <f t="shared" ref="K109:K112" si="56">IF(ISNUMBER(J109), (J109 - $B109) / $B109, "")</f>
        <v>3.8224051749485444E-3</v>
      </c>
      <c r="L109" s="18">
        <f>IF(ISNUMBER(J109), $B118 * K109, "")</f>
        <v>382.24051749485443</v>
      </c>
      <c r="M109" s="31">
        <v>34420</v>
      </c>
      <c r="N109" s="32">
        <f t="shared" ref="N109:N112" si="57">IF(ISNUMBER(M109), (M109 - $B109) / $B109, "")</f>
        <v>1.2055277859453102E-2</v>
      </c>
      <c r="O109" s="18">
        <f>IF(ISNUMBER(M109), $B118 * N109, "")</f>
        <v>1205.5277859453101</v>
      </c>
      <c r="Q109" s="300"/>
      <c r="R109" s="301"/>
      <c r="S109" s="302"/>
    </row>
    <row r="110" spans="1:19" ht="17.25" thickBot="1">
      <c r="A110" s="125" t="s">
        <v>122</v>
      </c>
      <c r="B110" s="126">
        <v>35.799999999999997</v>
      </c>
      <c r="C110" s="77">
        <v>1.1299435E-2</v>
      </c>
      <c r="D110" s="15">
        <v>39.6</v>
      </c>
      <c r="E110" s="32">
        <f t="shared" si="54"/>
        <v>0.10614525139664817</v>
      </c>
      <c r="F110" s="18">
        <f>IF(ISNUMBER(D110), $B118 * E110, "")</f>
        <v>10614.525139664816</v>
      </c>
      <c r="G110" s="31">
        <v>38.299999999999997</v>
      </c>
      <c r="H110" s="32">
        <f t="shared" si="55"/>
        <v>6.9832402234636881E-2</v>
      </c>
      <c r="I110" s="101">
        <f>IF(ISNUMBER(G110), $B118 * H110, "")</f>
        <v>6983.2402234636884</v>
      </c>
      <c r="J110" s="15">
        <v>38.299999999999997</v>
      </c>
      <c r="K110" s="32">
        <f t="shared" si="56"/>
        <v>6.9832402234636881E-2</v>
      </c>
      <c r="L110" s="18">
        <f>IF(ISNUMBER(J110), $B118 * K110, "")</f>
        <v>6983.2402234636884</v>
      </c>
      <c r="M110" s="31">
        <v>38.200000000000003</v>
      </c>
      <c r="N110" s="32">
        <f t="shared" si="57"/>
        <v>6.7039106145251562E-2</v>
      </c>
      <c r="O110" s="18">
        <f>IF(ISNUMBER(M110), $B118 * N110, "")</f>
        <v>6703.9106145251562</v>
      </c>
      <c r="Q110" s="285"/>
      <c r="R110" s="285"/>
      <c r="S110" s="285"/>
    </row>
    <row r="111" spans="1:19" ht="17.25" thickBot="1">
      <c r="A111" s="125" t="s">
        <v>164</v>
      </c>
      <c r="B111" s="126">
        <v>357</v>
      </c>
      <c r="C111" s="77">
        <v>8.4745762999999998E-3</v>
      </c>
      <c r="D111" s="15">
        <v>399</v>
      </c>
      <c r="E111" s="32">
        <f t="shared" si="54"/>
        <v>0.11764705882352941</v>
      </c>
      <c r="F111" s="18">
        <f>IF(ISNUMBER(D111), $B118 * E111, "")</f>
        <v>11764.705882352941</v>
      </c>
      <c r="G111" s="31">
        <v>412</v>
      </c>
      <c r="H111" s="32">
        <f t="shared" si="55"/>
        <v>0.15406162464985995</v>
      </c>
      <c r="I111" s="101">
        <f>IF(ISNUMBER(G111), $B118 * H111, "")</f>
        <v>15406.162464985995</v>
      </c>
      <c r="J111" s="15">
        <v>410</v>
      </c>
      <c r="K111" s="32">
        <f t="shared" si="56"/>
        <v>0.1484593837535014</v>
      </c>
      <c r="L111" s="18">
        <f>IF(ISNUMBER(J111), $B118 * K111, "")</f>
        <v>14845.938375350141</v>
      </c>
      <c r="M111" s="31">
        <v>429</v>
      </c>
      <c r="N111" s="32">
        <f t="shared" si="57"/>
        <v>0.20168067226890757</v>
      </c>
      <c r="O111" s="18">
        <f>IF(ISNUMBER(M111), $B118 * N111, "")</f>
        <v>20168.067226890758</v>
      </c>
      <c r="Q111" s="280"/>
      <c r="R111" s="280"/>
      <c r="S111" s="280"/>
    </row>
    <row r="112" spans="1:19" ht="17.25" thickBot="1">
      <c r="A112" s="127" t="s">
        <v>96</v>
      </c>
      <c r="B112" s="128">
        <v>4390</v>
      </c>
      <c r="C112" s="78">
        <v>6.8807338999999999E-3</v>
      </c>
      <c r="D112" s="20">
        <v>4475</v>
      </c>
      <c r="E112" s="21">
        <f t="shared" si="54"/>
        <v>1.9362186788154899E-2</v>
      </c>
      <c r="F112" s="22">
        <f>IF(ISNUMBER(D112), $B118 * E112, "")</f>
        <v>1936.21867881549</v>
      </c>
      <c r="G112" s="30">
        <v>4555</v>
      </c>
      <c r="H112" s="21">
        <f t="shared" si="55"/>
        <v>3.7585421412300681E-2</v>
      </c>
      <c r="I112" s="105">
        <f>IF(ISNUMBER(G112), $B118 * H112, "")</f>
        <v>3758.542141230068</v>
      </c>
      <c r="J112" s="20">
        <v>4695</v>
      </c>
      <c r="K112" s="21">
        <f t="shared" si="56"/>
        <v>6.9476082004555809E-2</v>
      </c>
      <c r="L112" s="22">
        <f>IF(ISNUMBER(J112), $B118 * K112, "")</f>
        <v>6947.608200455581</v>
      </c>
      <c r="M112" s="30">
        <v>4710</v>
      </c>
      <c r="N112" s="21">
        <f t="shared" si="57"/>
        <v>7.289293849658314E-2</v>
      </c>
      <c r="O112" s="22">
        <f>IF(ISNUMBER(M112), $B118 * N112, "")</f>
        <v>7289.2938496583138</v>
      </c>
      <c r="Q112" s="280"/>
      <c r="R112" s="280"/>
      <c r="S112" s="280"/>
    </row>
    <row r="113" spans="1:19" ht="17.25" thickBot="1">
      <c r="A113" s="125" t="s">
        <v>126</v>
      </c>
      <c r="B113" s="129">
        <v>213100</v>
      </c>
      <c r="C113" s="80">
        <v>6.8509330999999996E-3</v>
      </c>
      <c r="D113" s="106">
        <v>219500</v>
      </c>
      <c r="E113" s="107">
        <f>IF(ISNUMBER(D113), (D113 - $B113) / $B113, "")</f>
        <v>3.0032848427968089E-2</v>
      </c>
      <c r="F113" s="108">
        <f>IF(ISNUMBER(D113), $B118 * E113, "")</f>
        <v>3003.2848427968088</v>
      </c>
      <c r="G113" s="109">
        <v>220400</v>
      </c>
      <c r="H113" s="107">
        <f>IF(ISNUMBER(G113), (G113 - $B113) / $B113, "")</f>
        <v>3.4256217738151101E-2</v>
      </c>
      <c r="I113" s="110">
        <f>IF(ISNUMBER(G113), $B118 * H113, "")</f>
        <v>3425.6217738151099</v>
      </c>
      <c r="J113" s="106">
        <v>220250</v>
      </c>
      <c r="K113" s="107">
        <f>IF(ISNUMBER(J113), (J113 - $B113) / $B113, "")</f>
        <v>3.3552322853120597E-2</v>
      </c>
      <c r="L113" s="108">
        <f>IF(ISNUMBER(J113), $B118 * K113, "")</f>
        <v>3355.23228531206</v>
      </c>
      <c r="M113" s="109">
        <v>218350</v>
      </c>
      <c r="N113" s="107">
        <f>IF(ISNUMBER(M113), (M113 - $B113) / $B113, "")</f>
        <v>2.4636320976067574E-2</v>
      </c>
      <c r="O113" s="108">
        <f>IF(ISNUMBER(M113), $B118 * N113, "")</f>
        <v>2463.6320976067573</v>
      </c>
      <c r="Q113" s="285"/>
      <c r="R113" s="285"/>
      <c r="S113" s="285"/>
    </row>
    <row r="114" spans="1:19" ht="17.25" thickBot="1">
      <c r="A114" s="125" t="s">
        <v>176</v>
      </c>
      <c r="B114" s="126">
        <v>1635</v>
      </c>
      <c r="C114" s="77">
        <v>6.1538462000000002E-3</v>
      </c>
      <c r="D114" s="15">
        <v>1765</v>
      </c>
      <c r="E114" s="32">
        <f t="shared" ref="E114:E117" si="58">IF(ISNUMBER(D114), (D114 - $B114) / $B114, "")</f>
        <v>7.9510703363914373E-2</v>
      </c>
      <c r="F114" s="18">
        <f>IF(ISNUMBER(D114), $B118 * E114, "")</f>
        <v>7951.0703363914372</v>
      </c>
      <c r="G114" s="31">
        <v>1750</v>
      </c>
      <c r="H114" s="32">
        <f t="shared" ref="H114:H117" si="59">IF(ISNUMBER(G114), (G114 - $B114) / $B114, "")</f>
        <v>7.0336391437308868E-2</v>
      </c>
      <c r="I114" s="101">
        <f>IF(ISNUMBER(G114), $B118 * H114, "")</f>
        <v>7033.6391437308866</v>
      </c>
      <c r="J114" s="15">
        <v>1745</v>
      </c>
      <c r="K114" s="32">
        <f t="shared" ref="K114:K117" si="60">IF(ISNUMBER(J114), (J114 - $B114) / $B114, "")</f>
        <v>6.7278287461773695E-2</v>
      </c>
      <c r="L114" s="18">
        <f>IF(ISNUMBER(J114), $B118 * K114, "")</f>
        <v>6727.8287461773698</v>
      </c>
      <c r="M114" s="31">
        <v>1730</v>
      </c>
      <c r="N114" s="32">
        <f t="shared" ref="N114:N117" si="61">IF(ISNUMBER(M114), (M114 - $B114) / $B114, "")</f>
        <v>5.8103975535168197E-2</v>
      </c>
      <c r="O114" s="18">
        <f>IF(ISNUMBER(M114), $B118 * N114, "")</f>
        <v>5810.3975535168192</v>
      </c>
      <c r="Q114" s="285"/>
      <c r="R114" s="285"/>
      <c r="S114" s="285"/>
    </row>
    <row r="115" spans="1:19" ht="17.25" thickBot="1">
      <c r="A115" s="125" t="s">
        <v>226</v>
      </c>
      <c r="B115" s="126">
        <v>2095</v>
      </c>
      <c r="C115" s="77">
        <v>4.7961630999999996E-3</v>
      </c>
      <c r="D115" s="15">
        <v>2185</v>
      </c>
      <c r="E115" s="32">
        <f t="shared" si="58"/>
        <v>4.2959427207637228E-2</v>
      </c>
      <c r="F115" s="18">
        <f>IF(ISNUMBER(D115), $B118 * E115, "")</f>
        <v>4295.9427207637227</v>
      </c>
      <c r="G115" s="31">
        <v>2175</v>
      </c>
      <c r="H115" s="32">
        <f t="shared" si="59"/>
        <v>3.8186157517899763E-2</v>
      </c>
      <c r="I115" s="101">
        <f>IF(ISNUMBER(G115), $B118 * H115, "")</f>
        <v>3818.6157517899765</v>
      </c>
      <c r="J115" s="15">
        <v>2175</v>
      </c>
      <c r="K115" s="32">
        <f t="shared" si="60"/>
        <v>3.8186157517899763E-2</v>
      </c>
      <c r="L115" s="18">
        <f>IF(ISNUMBER(J115), $B118 * K115, "")</f>
        <v>3818.6157517899765</v>
      </c>
      <c r="M115" s="31">
        <v>2175</v>
      </c>
      <c r="N115" s="32">
        <f t="shared" si="61"/>
        <v>3.8186157517899763E-2</v>
      </c>
      <c r="O115" s="18">
        <f>IF(ISNUMBER(M115), $B118 * N115, "")</f>
        <v>3818.6157517899765</v>
      </c>
      <c r="Q115" s="285"/>
      <c r="R115" s="285"/>
      <c r="S115" s="285"/>
    </row>
    <row r="116" spans="1:19">
      <c r="A116" s="125" t="s">
        <v>148</v>
      </c>
      <c r="B116" s="126">
        <v>22</v>
      </c>
      <c r="C116" s="77">
        <v>4.5662100000000002E-3</v>
      </c>
      <c r="D116" s="15">
        <v>23.5</v>
      </c>
      <c r="E116" s="32">
        <f t="shared" si="58"/>
        <v>6.8181818181818177E-2</v>
      </c>
      <c r="F116" s="18">
        <f>IF(ISNUMBER(D116), $B118 * E116, "")</f>
        <v>6818.181818181818</v>
      </c>
      <c r="G116" s="31">
        <v>23.3</v>
      </c>
      <c r="H116" s="32">
        <f t="shared" si="59"/>
        <v>5.9090909090909124E-2</v>
      </c>
      <c r="I116" s="101">
        <f>IF(ISNUMBER(G116), $B118 * H116, "")</f>
        <v>5909.0909090909126</v>
      </c>
      <c r="J116" s="15">
        <v>23.9</v>
      </c>
      <c r="K116" s="32">
        <f t="shared" si="60"/>
        <v>8.6363636363636295E-2</v>
      </c>
      <c r="L116" s="18">
        <f>IF(ISNUMBER(J116), $B118 * K116, "")</f>
        <v>8636.3636363636288</v>
      </c>
      <c r="M116" s="31">
        <v>23.8</v>
      </c>
      <c r="N116" s="32">
        <f t="shared" si="61"/>
        <v>8.1818181818181845E-2</v>
      </c>
      <c r="O116" s="18">
        <f>IF(ISNUMBER(M116), $B118 * N116, "")</f>
        <v>8181.8181818181847</v>
      </c>
      <c r="Q116" s="307"/>
      <c r="R116" s="308"/>
      <c r="S116" s="309"/>
    </row>
    <row r="117" spans="1:19" ht="17.25" thickBot="1">
      <c r="A117" s="130" t="s">
        <v>108</v>
      </c>
      <c r="B117" s="131">
        <v>1660</v>
      </c>
      <c r="C117" s="79">
        <v>0</v>
      </c>
      <c r="D117" s="24">
        <v>1785</v>
      </c>
      <c r="E117" s="25">
        <f t="shared" si="58"/>
        <v>7.5301204819277115E-2</v>
      </c>
      <c r="F117" s="104">
        <f>IF(ISNUMBER(D117), $B118 * E117, "")</f>
        <v>7530.1204819277118</v>
      </c>
      <c r="G117" s="102">
        <v>1820</v>
      </c>
      <c r="H117" s="25">
        <f t="shared" si="59"/>
        <v>9.6385542168674704E-2</v>
      </c>
      <c r="I117" s="103">
        <f>IF(ISNUMBER(G117), $B118 * H117, "")</f>
        <v>9638.554216867471</v>
      </c>
      <c r="J117" s="24">
        <v>1825</v>
      </c>
      <c r="K117" s="25">
        <f t="shared" si="60"/>
        <v>9.9397590361445784E-2</v>
      </c>
      <c r="L117" s="104">
        <f>IF(ISNUMBER(J117), $B118 * K117, "")</f>
        <v>9939.7590361445782</v>
      </c>
      <c r="M117" s="102">
        <v>1795</v>
      </c>
      <c r="N117" s="25">
        <f t="shared" si="61"/>
        <v>8.1325301204819275E-2</v>
      </c>
      <c r="O117" s="104">
        <f>IF(ISNUMBER(M117), $B118 * N117, "")</f>
        <v>8132.530120481928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4.7756238279623067E-2</v>
      </c>
      <c r="F118" s="28">
        <f>SUM(F98:F117)</f>
        <v>95512.476559246134</v>
      </c>
      <c r="G118" s="26" t="s">
        <v>271</v>
      </c>
      <c r="H118" s="27">
        <f>IF(COUNT(H98:H117), SUM(H98:H117) / COUNT(H98:H117), 0)</f>
        <v>4.3386490015899178E-2</v>
      </c>
      <c r="I118" s="28">
        <f>SUM(I98:I117)</f>
        <v>86772.980031798346</v>
      </c>
      <c r="J118" s="26" t="s">
        <v>271</v>
      </c>
      <c r="K118" s="27">
        <f>IF(COUNT(K98:K117), SUM(K98:K117) / COUNT(K98:K117), 0)</f>
        <v>4.6646958784530804E-2</v>
      </c>
      <c r="L118" s="28">
        <f>SUM(L98:L117)</f>
        <v>93293.917569061596</v>
      </c>
      <c r="M118" s="26" t="s">
        <v>271</v>
      </c>
      <c r="N118" s="27">
        <f>IF(COUNT(N98:N117), SUM(N98:N117) / COUNT(N98:N117), 0)</f>
        <v>5.2000110550266279E-2</v>
      </c>
      <c r="O118" s="28">
        <f>SUM(O98:O117)</f>
        <v>104000.22110053255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47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2021-08-23(월) 오전 00:00</v>
      </c>
      <c r="C123" s="323"/>
      <c r="D123" s="282" t="str">
        <f>TEXT($G$1, "[$-ko-KR]yyyy-mm-dd(ddd) ") &amp; "오후 14:00"</f>
        <v>2021-08-23(월) 오후 14:00</v>
      </c>
      <c r="E123" s="283"/>
      <c r="F123" s="284"/>
      <c r="G123" s="282" t="str">
        <f>TEXT($G$1, "[$-ko-KR]yyyy-mm-dd(ddd) ") &amp; "오후 19:00"</f>
        <v>2021-08-23(월) 오후 19:00</v>
      </c>
      <c r="H123" s="283"/>
      <c r="I123" s="284"/>
      <c r="J123" s="282" t="str">
        <f>TEXT($G$1, "[$-ko-KR]yyyy-mm-dd(ddd) ") &amp; "오후 21:00"</f>
        <v>2021-08-23(월) 오후 21:00</v>
      </c>
      <c r="K123" s="283"/>
      <c r="L123" s="284"/>
      <c r="M123" s="282" t="str">
        <f>TEXT($G$1+1, "[$-ko-KR]yyyy-mm-dd(ddd) ") &amp; "오전 00:00"</f>
        <v>2021-08-24(화)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8" t="s">
        <v>58</v>
      </c>
      <c r="H124" s="249" t="s">
        <v>268</v>
      </c>
      <c r="I124" s="25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65</v>
      </c>
      <c r="B125" s="124">
        <v>42.2</v>
      </c>
      <c r="C125" s="76">
        <v>1.44230769E-2</v>
      </c>
      <c r="D125" s="13">
        <v>52.7</v>
      </c>
      <c r="E125" s="14">
        <f>IF(ISNUMBER(D125), (D125 - $B125) / $B125, "")</f>
        <v>0.24881516587677724</v>
      </c>
      <c r="F125" s="16">
        <f>IF(ISNUMBER(D125), $B145 * E125, "")</f>
        <v>24881.516587677725</v>
      </c>
      <c r="G125" s="29">
        <v>47.6</v>
      </c>
      <c r="H125" s="14">
        <f>IF(ISNUMBER(G125), (G125 - $B125) / $B125, "")</f>
        <v>0.12796208530805683</v>
      </c>
      <c r="I125" s="100">
        <f>IF(ISNUMBER(G125), $B145 * H125, "")</f>
        <v>12796.208530805683</v>
      </c>
      <c r="J125" s="13">
        <v>48.5</v>
      </c>
      <c r="K125" s="14">
        <f>IF(ISNUMBER(J125), (J125 - $B125) / $B125, "")</f>
        <v>0.14928909952606628</v>
      </c>
      <c r="L125" s="16">
        <f>IF(ISNUMBER(J125), $B145 * K125, "")</f>
        <v>14928.909952606627</v>
      </c>
      <c r="M125" s="29">
        <v>50.2</v>
      </c>
      <c r="N125" s="14">
        <f>IF(ISNUMBER(M125), (M125 - $B125) / $B125, "")</f>
        <v>0.1895734597156398</v>
      </c>
      <c r="O125" s="16">
        <f>IF(ISNUMBER(M125), $B145 * N125, "")</f>
        <v>18957.34597156398</v>
      </c>
      <c r="Q125" s="280"/>
      <c r="R125" s="280"/>
      <c r="S125" s="280"/>
    </row>
    <row r="126" spans="1:19" ht="17.25" thickBot="1">
      <c r="A126" s="125" t="s">
        <v>122</v>
      </c>
      <c r="B126" s="126">
        <v>35.799999999999997</v>
      </c>
      <c r="C126" s="77">
        <v>1.1299435E-2</v>
      </c>
      <c r="D126" s="15">
        <v>39.6</v>
      </c>
      <c r="E126" s="32">
        <f t="shared" ref="E126:E129" si="62">IF(ISNUMBER(D126), (D126 - $B126) / $B126, "")</f>
        <v>0.10614525139664817</v>
      </c>
      <c r="F126" s="18">
        <f>IF(ISNUMBER(D126), $B145 * E126, "")</f>
        <v>10614.525139664816</v>
      </c>
      <c r="G126" s="31">
        <v>38.299999999999997</v>
      </c>
      <c r="H126" s="32">
        <f t="shared" ref="H126:H129" si="63">IF(ISNUMBER(G126), (G126 - $B126) / $B126, "")</f>
        <v>6.9832402234636881E-2</v>
      </c>
      <c r="I126" s="101">
        <f>IF(ISNUMBER(G126), $B145 * H126, "")</f>
        <v>6983.2402234636884</v>
      </c>
      <c r="J126" s="15">
        <v>38.299999999999997</v>
      </c>
      <c r="K126" s="32">
        <f t="shared" ref="K126:K129" si="64">IF(ISNUMBER(J126), (J126 - $B126) / $B126, "")</f>
        <v>6.9832402234636881E-2</v>
      </c>
      <c r="L126" s="18">
        <f>IF(ISNUMBER(J126), $B145 * K126, "")</f>
        <v>6983.2402234636884</v>
      </c>
      <c r="M126" s="31">
        <v>38.200000000000003</v>
      </c>
      <c r="N126" s="32">
        <f t="shared" ref="N126:N129" si="65">IF(ISNUMBER(M126), (M126 - $B126) / $B126, "")</f>
        <v>6.7039106145251562E-2</v>
      </c>
      <c r="O126" s="18">
        <f>IF(ISNUMBER(M126), $B145 * N126, "")</f>
        <v>6703.9106145251562</v>
      </c>
      <c r="Q126" s="280"/>
      <c r="R126" s="280"/>
      <c r="S126" s="280"/>
    </row>
    <row r="127" spans="1:19" ht="17.25" thickBot="1">
      <c r="A127" s="125" t="s">
        <v>148</v>
      </c>
      <c r="B127" s="126">
        <v>22</v>
      </c>
      <c r="C127" s="77">
        <v>4.5662100000000002E-3</v>
      </c>
      <c r="D127" s="15">
        <v>23.5</v>
      </c>
      <c r="E127" s="32">
        <f t="shared" si="62"/>
        <v>6.8181818181818177E-2</v>
      </c>
      <c r="F127" s="18">
        <f>IF(ISNUMBER(D127), $B145 * E127, "")</f>
        <v>6818.181818181818</v>
      </c>
      <c r="G127" s="31">
        <v>23.3</v>
      </c>
      <c r="H127" s="32">
        <f t="shared" si="63"/>
        <v>5.9090909090909124E-2</v>
      </c>
      <c r="I127" s="101">
        <f>IF(ISNUMBER(G127), $B145 * H127, "")</f>
        <v>5909.0909090909126</v>
      </c>
      <c r="J127" s="15">
        <v>23.9</v>
      </c>
      <c r="K127" s="32">
        <f t="shared" si="64"/>
        <v>8.6363636363636295E-2</v>
      </c>
      <c r="L127" s="18">
        <f>IF(ISNUMBER(J127), $B145 * K127, "")</f>
        <v>8636.3636363636288</v>
      </c>
      <c r="M127" s="31">
        <v>23.8</v>
      </c>
      <c r="N127" s="32">
        <f t="shared" si="65"/>
        <v>8.1818181818181845E-2</v>
      </c>
      <c r="O127" s="18">
        <f>IF(ISNUMBER(M127), $B145 * N127, "")</f>
        <v>8181.8181818181847</v>
      </c>
      <c r="Q127" s="285"/>
      <c r="R127" s="285"/>
      <c r="S127" s="285"/>
    </row>
    <row r="128" spans="1:19" ht="17.25" thickBot="1">
      <c r="A128" s="125" t="s">
        <v>250</v>
      </c>
      <c r="B128" s="126">
        <v>81</v>
      </c>
      <c r="C128" s="77">
        <v>-9.7799510999999999E-3</v>
      </c>
      <c r="D128" s="15">
        <v>85.8</v>
      </c>
      <c r="E128" s="32">
        <f t="shared" si="62"/>
        <v>5.9259259259259227E-2</v>
      </c>
      <c r="F128" s="18">
        <f>IF(ISNUMBER(D128), $B145 * E128, "")</f>
        <v>5925.9259259259225</v>
      </c>
      <c r="G128" s="31">
        <v>85.6</v>
      </c>
      <c r="H128" s="32">
        <f t="shared" si="63"/>
        <v>5.6790123456790055E-2</v>
      </c>
      <c r="I128" s="101">
        <f>IF(ISNUMBER(G128), $B145 * H128, "")</f>
        <v>5679.0123456790052</v>
      </c>
      <c r="J128" s="15">
        <v>85.2</v>
      </c>
      <c r="K128" s="32">
        <f t="shared" si="64"/>
        <v>5.1851851851851885E-2</v>
      </c>
      <c r="L128" s="18">
        <f>IF(ISNUMBER(J128), $B145 * K128, "")</f>
        <v>5185.1851851851889</v>
      </c>
      <c r="M128" s="31">
        <v>85.5</v>
      </c>
      <c r="N128" s="32">
        <f t="shared" si="65"/>
        <v>5.5555555555555552E-2</v>
      </c>
      <c r="O128" s="18">
        <f>IF(ISNUMBER(M128), $B145 * N128, "")</f>
        <v>5555.5555555555557</v>
      </c>
      <c r="Q128" s="285"/>
      <c r="R128" s="285"/>
      <c r="S128" s="285"/>
    </row>
    <row r="129" spans="1:19" ht="17.25" thickBot="1">
      <c r="A129" s="127" t="s">
        <v>190</v>
      </c>
      <c r="B129" s="128">
        <v>19.100000000000001</v>
      </c>
      <c r="C129" s="78">
        <v>-1.0362694299999999E-2</v>
      </c>
      <c r="D129" s="20">
        <v>21.4</v>
      </c>
      <c r="E129" s="21">
        <f t="shared" si="62"/>
        <v>0.1204188481675391</v>
      </c>
      <c r="F129" s="22">
        <f>IF(ISNUMBER(D129), $B145 * E129, "")</f>
        <v>12041.884816753911</v>
      </c>
      <c r="G129" s="30">
        <v>20.9</v>
      </c>
      <c r="H129" s="21">
        <f t="shared" si="63"/>
        <v>9.4240837696334928E-2</v>
      </c>
      <c r="I129" s="105">
        <f>IF(ISNUMBER(G129), $B145 * H129, "")</f>
        <v>9424.0837696334929</v>
      </c>
      <c r="J129" s="20">
        <v>21</v>
      </c>
      <c r="K129" s="21">
        <f t="shared" si="64"/>
        <v>9.9476439790575841E-2</v>
      </c>
      <c r="L129" s="22">
        <f>IF(ISNUMBER(J129), $B145 * K129, "")</f>
        <v>9947.6439790575841</v>
      </c>
      <c r="M129" s="30">
        <v>20.6</v>
      </c>
      <c r="N129" s="21">
        <f t="shared" si="65"/>
        <v>7.8534031413612565E-2</v>
      </c>
      <c r="O129" s="22">
        <f>IF(ISNUMBER(M129), $B145 * N129, "")</f>
        <v>7853.4031413612565</v>
      </c>
      <c r="Q129" s="285"/>
      <c r="R129" s="285"/>
      <c r="S129" s="285"/>
    </row>
    <row r="130" spans="1:19" ht="17.25" thickBot="1">
      <c r="A130" s="125" t="s">
        <v>234</v>
      </c>
      <c r="B130" s="129">
        <v>72.5</v>
      </c>
      <c r="C130" s="80">
        <v>-1.4945652199999999E-2</v>
      </c>
      <c r="D130" s="106">
        <v>82.7</v>
      </c>
      <c r="E130" s="107">
        <f>IF(ISNUMBER(D130), (D130 - $B130) / $B130, "")</f>
        <v>0.14068965517241383</v>
      </c>
      <c r="F130" s="108">
        <f>IF(ISNUMBER(D130), $B145 * E130, "")</f>
        <v>14068.965517241382</v>
      </c>
      <c r="G130" s="109">
        <v>79.7</v>
      </c>
      <c r="H130" s="107">
        <f>IF(ISNUMBER(G130), (G130 - $B130) / $B130, "")</f>
        <v>9.9310344827586244E-2</v>
      </c>
      <c r="I130" s="110">
        <f>IF(ISNUMBER(G130), $B145 * H130, "")</f>
        <v>9931.034482758625</v>
      </c>
      <c r="J130" s="106">
        <v>80.7</v>
      </c>
      <c r="K130" s="107">
        <f>IF(ISNUMBER(J130), (J130 - $B130) / $B130, "")</f>
        <v>0.11310344827586211</v>
      </c>
      <c r="L130" s="108">
        <f>IF(ISNUMBER(J130), $B145 * K130, "")</f>
        <v>11310.34482758621</v>
      </c>
      <c r="M130" s="109">
        <v>80.2</v>
      </c>
      <c r="N130" s="107">
        <f>IF(ISNUMBER(M130), (M130 - $B130) / $B130, "")</f>
        <v>0.10620689655172418</v>
      </c>
      <c r="O130" s="108">
        <f>IF(ISNUMBER(M130), $B145 * N130, "")</f>
        <v>10620.689655172417</v>
      </c>
      <c r="Q130" s="285"/>
      <c r="R130" s="285"/>
      <c r="S130" s="285"/>
    </row>
    <row r="131" spans="1:19" ht="17.25" thickBot="1">
      <c r="A131" s="125" t="s">
        <v>188</v>
      </c>
      <c r="B131" s="126">
        <v>12.6</v>
      </c>
      <c r="C131" s="77">
        <v>-1.5625E-2</v>
      </c>
      <c r="D131" s="15">
        <v>13.7</v>
      </c>
      <c r="E131" s="32">
        <f t="shared" ref="E131:E134" si="66">IF(ISNUMBER(D131), (D131 - $B131) / $B131, "")</f>
        <v>8.7301587301587269E-2</v>
      </c>
      <c r="F131" s="18">
        <f>IF(ISNUMBER(D131), $B145 * E131, "")</f>
        <v>8730.158730158726</v>
      </c>
      <c r="G131" s="31">
        <v>13.5</v>
      </c>
      <c r="H131" s="32">
        <f t="shared" ref="H131:H134" si="67">IF(ISNUMBER(G131), (G131 - $B131) / $B131, "")</f>
        <v>7.1428571428571452E-2</v>
      </c>
      <c r="I131" s="101">
        <f>IF(ISNUMBER(G131), $B145 * H131, "")</f>
        <v>7142.8571428571449</v>
      </c>
      <c r="J131" s="15">
        <v>13.8</v>
      </c>
      <c r="K131" s="32">
        <f t="shared" ref="K131:K134" si="68">IF(ISNUMBER(J131), (J131 - $B131) / $B131, "")</f>
        <v>9.523809523809533E-2</v>
      </c>
      <c r="L131" s="18">
        <f>IF(ISNUMBER(J131), $B145 * K131, "")</f>
        <v>9523.8095238095339</v>
      </c>
      <c r="M131" s="31">
        <v>13.5</v>
      </c>
      <c r="N131" s="32">
        <f t="shared" ref="N131:N134" si="69">IF(ISNUMBER(M131), (M131 - $B131) / $B131, "")</f>
        <v>7.1428571428571452E-2</v>
      </c>
      <c r="O131" s="18">
        <f>IF(ISNUMBER(M131), $B145 * N131, "")</f>
        <v>7142.8571428571449</v>
      </c>
      <c r="Q131" s="285"/>
      <c r="R131" s="285"/>
      <c r="S131" s="285"/>
    </row>
    <row r="132" spans="1:19" ht="17.25" thickBot="1">
      <c r="A132" s="125" t="s">
        <v>210</v>
      </c>
      <c r="B132" s="126">
        <v>12.5</v>
      </c>
      <c r="C132" s="77">
        <v>-1.5748031499999999E-2</v>
      </c>
      <c r="D132" s="15">
        <v>13.7</v>
      </c>
      <c r="E132" s="32">
        <f t="shared" si="66"/>
        <v>9.5999999999999946E-2</v>
      </c>
      <c r="F132" s="18">
        <f>IF(ISNUMBER(D132), $B145 * E132, "")</f>
        <v>9599.9999999999945</v>
      </c>
      <c r="G132" s="31">
        <v>13.3</v>
      </c>
      <c r="H132" s="32">
        <f t="shared" si="67"/>
        <v>6.4000000000000057E-2</v>
      </c>
      <c r="I132" s="101">
        <f>IF(ISNUMBER(G132), $B145 * H132, "")</f>
        <v>6400.0000000000055</v>
      </c>
      <c r="J132" s="15">
        <v>13.6</v>
      </c>
      <c r="K132" s="32">
        <f t="shared" si="68"/>
        <v>8.7999999999999967E-2</v>
      </c>
      <c r="L132" s="18">
        <f>IF(ISNUMBER(J132), $B145 * K132, "")</f>
        <v>8799.9999999999964</v>
      </c>
      <c r="M132" s="31">
        <v>13.4</v>
      </c>
      <c r="N132" s="32">
        <f t="shared" si="69"/>
        <v>7.2000000000000022E-2</v>
      </c>
      <c r="O132" s="18">
        <f>IF(ISNUMBER(M132), $B145 * N132, "")</f>
        <v>7200.0000000000018</v>
      </c>
      <c r="Q132" s="285"/>
      <c r="R132" s="285"/>
      <c r="S132" s="285"/>
    </row>
    <row r="133" spans="1:19" ht="17.25" thickBot="1">
      <c r="A133" s="125" t="s">
        <v>240</v>
      </c>
      <c r="B133" s="126">
        <v>72.900000000000006</v>
      </c>
      <c r="C133" s="77">
        <v>-2.0161290299999999E-2</v>
      </c>
      <c r="D133" s="15">
        <v>76.599999999999994</v>
      </c>
      <c r="E133" s="32">
        <f t="shared" si="66"/>
        <v>5.0754458161865412E-2</v>
      </c>
      <c r="F133" s="18">
        <f>IF(ISNUMBER(D133), $B145 * E133, "")</f>
        <v>5075.4458161865414</v>
      </c>
      <c r="G133" s="31">
        <v>75.2</v>
      </c>
      <c r="H133" s="32">
        <f t="shared" si="67"/>
        <v>3.155006858710558E-2</v>
      </c>
      <c r="I133" s="101">
        <f>IF(ISNUMBER(G133), $B145 * H133, "")</f>
        <v>3155.0068587105579</v>
      </c>
      <c r="J133" s="15">
        <v>75.599999999999994</v>
      </c>
      <c r="K133" s="32">
        <f t="shared" si="68"/>
        <v>3.7037037037036875E-2</v>
      </c>
      <c r="L133" s="18">
        <f>IF(ISNUMBER(J133), $B145 * K133, "")</f>
        <v>3703.7037037036876</v>
      </c>
      <c r="M133" s="31">
        <v>76.2</v>
      </c>
      <c r="N133" s="32">
        <f t="shared" si="69"/>
        <v>4.5267489711934117E-2</v>
      </c>
      <c r="O133" s="18">
        <f>IF(ISNUMBER(M133), $B145 * N133, "")</f>
        <v>4526.7489711934113</v>
      </c>
      <c r="Q133" s="33"/>
      <c r="R133" s="33"/>
    </row>
    <row r="134" spans="1:19" ht="17.25" thickBot="1">
      <c r="A134" s="130" t="s">
        <v>208</v>
      </c>
      <c r="B134" s="131">
        <v>14.3</v>
      </c>
      <c r="C134" s="79">
        <v>-2.0547945200000001E-2</v>
      </c>
      <c r="D134" s="24">
        <v>15</v>
      </c>
      <c r="E134" s="25">
        <f t="shared" si="66"/>
        <v>4.8951048951048896E-2</v>
      </c>
      <c r="F134" s="104">
        <f>IF(ISNUMBER(D134), $B145 * E134, "")</f>
        <v>4895.1048951048897</v>
      </c>
      <c r="G134" s="102">
        <v>14.8</v>
      </c>
      <c r="H134" s="25">
        <f t="shared" si="67"/>
        <v>3.4965034965034961E-2</v>
      </c>
      <c r="I134" s="103">
        <f>IF(ISNUMBER(G134), $B145 * H134, "")</f>
        <v>3496.5034965034961</v>
      </c>
      <c r="J134" s="24">
        <v>14.7</v>
      </c>
      <c r="K134" s="25">
        <f t="shared" si="68"/>
        <v>2.7972027972027871E-2</v>
      </c>
      <c r="L134" s="104">
        <f>IF(ISNUMBER(J134), $B145 * K134, "")</f>
        <v>2797.2027972027872</v>
      </c>
      <c r="M134" s="102">
        <v>14.9</v>
      </c>
      <c r="N134" s="25">
        <f t="shared" si="69"/>
        <v>4.1958041958041932E-2</v>
      </c>
      <c r="O134" s="104">
        <f>IF(ISNUMBER(M134), $B145 * N134, "")</f>
        <v>4195.8041958041931</v>
      </c>
      <c r="Q134" s="294"/>
      <c r="R134" s="295"/>
      <c r="S134" s="296"/>
    </row>
    <row r="135" spans="1:19">
      <c r="A135" s="123" t="s">
        <v>72</v>
      </c>
      <c r="B135" s="124">
        <v>23.7</v>
      </c>
      <c r="C135" s="76">
        <v>-2.0661156999999999E-2</v>
      </c>
      <c r="D135" s="13">
        <v>25.4</v>
      </c>
      <c r="E135" s="14">
        <f>IF(ISNUMBER(D135), (D135 - $B135) / $B135, "")</f>
        <v>7.1729957805907144E-2</v>
      </c>
      <c r="F135" s="16">
        <f>IF(ISNUMBER(D135), $B145 * E135, "")</f>
        <v>7172.9957805907143</v>
      </c>
      <c r="G135" s="29">
        <v>25.2</v>
      </c>
      <c r="H135" s="14">
        <f>IF(ISNUMBER(G135), (G135 - $B135) / $B135, "")</f>
        <v>6.3291139240506333E-2</v>
      </c>
      <c r="I135" s="100">
        <f>IF(ISNUMBER(G135), $B145 * H135, "")</f>
        <v>6329.1139240506336</v>
      </c>
      <c r="J135" s="13">
        <v>25.5</v>
      </c>
      <c r="K135" s="14">
        <f>IF(ISNUMBER(J135), (J135 - $B135) / $B135, "")</f>
        <v>7.5949367088607625E-2</v>
      </c>
      <c r="L135" s="16">
        <f>IF(ISNUMBER(J135), $B145 * K135, "")</f>
        <v>7594.9367088607623</v>
      </c>
      <c r="M135" s="29">
        <v>25.4</v>
      </c>
      <c r="N135" s="14">
        <f>IF(ISNUMBER(M135), (M135 - $B135) / $B135, "")</f>
        <v>7.1729957805907144E-2</v>
      </c>
      <c r="O135" s="16">
        <f>IF(ISNUMBER(M135), $B145 * N135, "")</f>
        <v>7172.9957805907143</v>
      </c>
      <c r="Q135" s="297"/>
      <c r="R135" s="298"/>
      <c r="S135" s="299"/>
    </row>
    <row r="136" spans="1:19" ht="17.25" thickBot="1">
      <c r="A136" s="125" t="s">
        <v>98</v>
      </c>
      <c r="B136" s="126">
        <v>5.05</v>
      </c>
      <c r="C136" s="77">
        <v>-2.13178295E-2</v>
      </c>
      <c r="D136" s="15">
        <v>5.24</v>
      </c>
      <c r="E136" s="32">
        <f t="shared" ref="E136:E139" si="70">IF(ISNUMBER(D136), (D136 - $B136) / $B136, "")</f>
        <v>3.7623762376237706E-2</v>
      </c>
      <c r="F136" s="18">
        <f>IF(ISNUMBER(D136), $B145 * E136, "")</f>
        <v>3762.3762376237705</v>
      </c>
      <c r="G136" s="31">
        <v>5.25</v>
      </c>
      <c r="H136" s="32">
        <f t="shared" ref="H136:H139" si="71">IF(ISNUMBER(G136), (G136 - $B136) / $B136, "")</f>
        <v>3.9603960396039639E-2</v>
      </c>
      <c r="I136" s="101">
        <f>IF(ISNUMBER(G136), $B145 * H136, "")</f>
        <v>3960.3960396039638</v>
      </c>
      <c r="J136" s="15">
        <v>5.22</v>
      </c>
      <c r="K136" s="32">
        <f t="shared" ref="K136:K139" si="72">IF(ISNUMBER(J136), (J136 - $B136) / $B136, "")</f>
        <v>3.3663366336633652E-2</v>
      </c>
      <c r="L136" s="18">
        <f>IF(ISNUMBER(J136), $B145 * K136, "")</f>
        <v>3366.3366336633653</v>
      </c>
      <c r="M136" s="31">
        <v>5.18</v>
      </c>
      <c r="N136" s="32">
        <f t="shared" ref="N136:N139" si="73">IF(ISNUMBER(M136), (M136 - $B136) / $B136, "")</f>
        <v>2.5742574257425724E-2</v>
      </c>
      <c r="O136" s="18">
        <f>IF(ISNUMBER(M136), $B145 * N136, "")</f>
        <v>2574.2574257425722</v>
      </c>
      <c r="Q136" s="300"/>
      <c r="R136" s="301"/>
      <c r="S136" s="302"/>
    </row>
    <row r="137" spans="1:19" ht="17.25" thickBot="1">
      <c r="A137" s="125" t="s">
        <v>178</v>
      </c>
      <c r="B137" s="126">
        <v>16.8</v>
      </c>
      <c r="C137" s="77">
        <v>-2.3255814E-2</v>
      </c>
      <c r="D137" s="15">
        <v>18.100000000000001</v>
      </c>
      <c r="E137" s="32">
        <f t="shared" si="70"/>
        <v>7.7380952380952425E-2</v>
      </c>
      <c r="F137" s="18">
        <f>IF(ISNUMBER(D137), $B145 * E137, "")</f>
        <v>7738.0952380952422</v>
      </c>
      <c r="G137" s="31">
        <v>17.8</v>
      </c>
      <c r="H137" s="32">
        <f t="shared" si="71"/>
        <v>5.9523809523809521E-2</v>
      </c>
      <c r="I137" s="101">
        <f>IF(ISNUMBER(G137), $B145 * H137, "")</f>
        <v>5952.3809523809523</v>
      </c>
      <c r="J137" s="15">
        <v>18</v>
      </c>
      <c r="K137" s="32">
        <f t="shared" si="72"/>
        <v>7.1428571428571383E-2</v>
      </c>
      <c r="L137" s="18">
        <f>IF(ISNUMBER(J137), $B145 * K137, "")</f>
        <v>7142.8571428571386</v>
      </c>
      <c r="M137" s="31">
        <v>17.899999999999999</v>
      </c>
      <c r="N137" s="32">
        <f t="shared" si="73"/>
        <v>6.5476190476190341E-2</v>
      </c>
      <c r="O137" s="18">
        <f>IF(ISNUMBER(M137), $B145 * N137, "")</f>
        <v>6547.6190476190341</v>
      </c>
      <c r="Q137" s="285"/>
      <c r="R137" s="285"/>
      <c r="S137" s="285"/>
    </row>
    <row r="138" spans="1:19" ht="17.25" thickBot="1">
      <c r="A138" s="125" t="s">
        <v>202</v>
      </c>
      <c r="B138" s="126">
        <v>88</v>
      </c>
      <c r="C138" s="77">
        <v>-2.7624309400000002E-2</v>
      </c>
      <c r="D138" s="15">
        <v>94.2</v>
      </c>
      <c r="E138" s="32">
        <f t="shared" si="70"/>
        <v>7.0454545454545492E-2</v>
      </c>
      <c r="F138" s="18">
        <f>IF(ISNUMBER(D138), $B145 * E138, "")</f>
        <v>7045.4545454545496</v>
      </c>
      <c r="G138" s="31">
        <v>92.5</v>
      </c>
      <c r="H138" s="32">
        <f t="shared" si="71"/>
        <v>5.113636363636364E-2</v>
      </c>
      <c r="I138" s="101">
        <f>IF(ISNUMBER(G138), $B145 * H138, "")</f>
        <v>5113.636363636364</v>
      </c>
      <c r="J138" s="15">
        <v>93.1</v>
      </c>
      <c r="K138" s="32">
        <f t="shared" si="72"/>
        <v>5.7954545454545391E-2</v>
      </c>
      <c r="L138" s="18">
        <f>IF(ISNUMBER(J138), $B145 * K138, "")</f>
        <v>5795.4545454545387</v>
      </c>
      <c r="M138" s="31">
        <v>92.5</v>
      </c>
      <c r="N138" s="32">
        <f t="shared" si="73"/>
        <v>5.113636363636364E-2</v>
      </c>
      <c r="O138" s="18">
        <f>IF(ISNUMBER(M138), $B145 * N138, "")</f>
        <v>5113.636363636364</v>
      </c>
      <c r="Q138" s="280"/>
      <c r="R138" s="280"/>
      <c r="S138" s="280"/>
    </row>
    <row r="139" spans="1:19" ht="17.25" thickBot="1">
      <c r="A139" s="127" t="s">
        <v>150</v>
      </c>
      <c r="B139" s="128">
        <v>13.1</v>
      </c>
      <c r="C139" s="78">
        <v>-2.9629629599999999E-2</v>
      </c>
      <c r="D139" s="20">
        <v>14</v>
      </c>
      <c r="E139" s="21">
        <f t="shared" si="70"/>
        <v>6.8702290076335909E-2</v>
      </c>
      <c r="F139" s="22">
        <f>IF(ISNUMBER(D139), $B145 * E139, "")</f>
        <v>6870.2290076335912</v>
      </c>
      <c r="G139" s="30">
        <v>13.8</v>
      </c>
      <c r="H139" s="21">
        <f t="shared" si="71"/>
        <v>5.3435114503816876E-2</v>
      </c>
      <c r="I139" s="105">
        <f>IF(ISNUMBER(G139), $B145 * H139, "")</f>
        <v>5343.5114503816876</v>
      </c>
      <c r="J139" s="20">
        <v>13.9</v>
      </c>
      <c r="K139" s="21">
        <f t="shared" si="72"/>
        <v>6.1068702290076389E-2</v>
      </c>
      <c r="L139" s="22">
        <f>IF(ISNUMBER(J139), $B145 * K139, "")</f>
        <v>6106.870229007639</v>
      </c>
      <c r="M139" s="30">
        <v>13.9</v>
      </c>
      <c r="N139" s="21">
        <f t="shared" si="73"/>
        <v>6.1068702290076389E-2</v>
      </c>
      <c r="O139" s="22">
        <f>IF(ISNUMBER(M139), $B145 * N139, "")</f>
        <v>6106.870229007639</v>
      </c>
      <c r="Q139" s="280"/>
      <c r="R139" s="280"/>
      <c r="S139" s="280"/>
    </row>
    <row r="140" spans="1:19" ht="17.25" thickBot="1">
      <c r="A140" s="125" t="s">
        <v>216</v>
      </c>
      <c r="B140" s="129">
        <v>11.2</v>
      </c>
      <c r="C140" s="80">
        <v>-3.4482758600000003E-2</v>
      </c>
      <c r="D140" s="106">
        <v>12.6</v>
      </c>
      <c r="E140" s="107">
        <f>IF(ISNUMBER(D140), (D140 - $B140) / $B140, "")</f>
        <v>0.12500000000000003</v>
      </c>
      <c r="F140" s="108">
        <f>IF(ISNUMBER(D140), $B145 * E140, "")</f>
        <v>12500.000000000004</v>
      </c>
      <c r="G140" s="109">
        <v>12.3</v>
      </c>
      <c r="H140" s="107">
        <f>IF(ISNUMBER(G140), (G140 - $B140) / $B140, "")</f>
        <v>9.8214285714285851E-2</v>
      </c>
      <c r="I140" s="110">
        <f>IF(ISNUMBER(G140), $B145 * H140, "")</f>
        <v>9821.4285714285852</v>
      </c>
      <c r="J140" s="106">
        <v>12.4</v>
      </c>
      <c r="K140" s="107">
        <f>IF(ISNUMBER(J140), (J140 - $B140) / $B140, "")</f>
        <v>0.10714285714285725</v>
      </c>
      <c r="L140" s="108">
        <f>IF(ISNUMBER(J140), $B145 * K140, "")</f>
        <v>10714.285714285725</v>
      </c>
      <c r="M140" s="109">
        <v>12.3</v>
      </c>
      <c r="N140" s="107">
        <f>IF(ISNUMBER(M140), (M140 - $B140) / $B140, "")</f>
        <v>9.8214285714285851E-2</v>
      </c>
      <c r="O140" s="108">
        <f>IF(ISNUMBER(M140), $B145 * N140, "")</f>
        <v>9821.4285714285852</v>
      </c>
      <c r="Q140" s="285"/>
      <c r="R140" s="285"/>
      <c r="S140" s="285"/>
    </row>
    <row r="141" spans="1:19" ht="17.25" thickBot="1">
      <c r="A141" s="125" t="s">
        <v>204</v>
      </c>
      <c r="B141" s="126">
        <v>15.6</v>
      </c>
      <c r="C141" s="77">
        <v>-4.2944785300000003E-2</v>
      </c>
      <c r="D141" s="15">
        <v>16.8</v>
      </c>
      <c r="E141" s="32">
        <f t="shared" ref="E141:E144" si="74">IF(ISNUMBER(D141), (D141 - $B141) / $B141, "")</f>
        <v>7.6923076923076997E-2</v>
      </c>
      <c r="F141" s="18">
        <f>IF(ISNUMBER(D141), $B145 * E141, "")</f>
        <v>7692.3076923076997</v>
      </c>
      <c r="G141" s="31">
        <v>16.3</v>
      </c>
      <c r="H141" s="32">
        <f t="shared" ref="H141:H144" si="75">IF(ISNUMBER(G141), (G141 - $B141) / $B141, "")</f>
        <v>4.4871794871794941E-2</v>
      </c>
      <c r="I141" s="101">
        <f>IF(ISNUMBER(G141), $B145 * H141, "")</f>
        <v>4487.1794871794946</v>
      </c>
      <c r="J141" s="15">
        <v>16.5</v>
      </c>
      <c r="K141" s="32">
        <f t="shared" ref="K141:K144" si="76">IF(ISNUMBER(J141), (J141 - $B141) / $B141, "")</f>
        <v>5.7692307692307716E-2</v>
      </c>
      <c r="L141" s="18">
        <f>IF(ISNUMBER(J141), $B145 * K141, "")</f>
        <v>5769.2307692307713</v>
      </c>
      <c r="M141" s="31">
        <v>16.5</v>
      </c>
      <c r="N141" s="32">
        <f t="shared" ref="N141:N144" si="77">IF(ISNUMBER(M141), (M141 - $B141) / $B141, "")</f>
        <v>5.7692307692307716E-2</v>
      </c>
      <c r="O141" s="18">
        <f>IF(ISNUMBER(M141), $B145 * N141, "")</f>
        <v>5769.2307692307713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9.1431275146236057E-2</v>
      </c>
      <c r="F145" s="28">
        <f>SUM(F125:F144)</f>
        <v>155433.16774860126</v>
      </c>
      <c r="G145" s="26" t="s">
        <v>271</v>
      </c>
      <c r="H145" s="27">
        <f>IF(COUNT(H125:H144), SUM(H125:H144) / COUNT(H125:H144), 0)</f>
        <v>6.5838049734214296E-2</v>
      </c>
      <c r="I145" s="28">
        <f>SUM(I125:I144)</f>
        <v>111924.6845481643</v>
      </c>
      <c r="J145" s="26" t="s">
        <v>271</v>
      </c>
      <c r="K145" s="27">
        <f>IF(COUNT(K125:K144), SUM(K125:K144) / COUNT(K125:K144), 0)</f>
        <v>7.5474338571964061E-2</v>
      </c>
      <c r="L145" s="28">
        <f>SUM(L125:L144)</f>
        <v>128306.37557233889</v>
      </c>
      <c r="M145" s="26" t="s">
        <v>271</v>
      </c>
      <c r="N145" s="27">
        <f>IF(COUNT(N125:N144), SUM(N125:N144) / COUNT(N125:N144), 0)</f>
        <v>7.2967159774768822E-2</v>
      </c>
      <c r="O145" s="28">
        <f>SUM(O125:O144)</f>
        <v>124044.17161710697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47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2021-08-23(월) 오전 00:00</v>
      </c>
      <c r="C150" s="323"/>
      <c r="D150" s="282" t="str">
        <f>TEXT($G$1, "[$-ko-KR]yyyy-mm-dd(ddd) ") &amp; "오후 14:00"</f>
        <v>2021-08-23(월) 오후 14:00</v>
      </c>
      <c r="E150" s="283"/>
      <c r="F150" s="284"/>
      <c r="G150" s="282" t="str">
        <f>TEXT($G$1, "[$-ko-KR]yyyy-mm-dd(ddd) ") &amp; "오후 19:00"</f>
        <v>2021-08-23(월) 오후 19:00</v>
      </c>
      <c r="H150" s="283"/>
      <c r="I150" s="284"/>
      <c r="J150" s="282" t="str">
        <f>TEXT($G$1, "[$-ko-KR]yyyy-mm-dd(ddd) ") &amp; "오후 21:00"</f>
        <v>2021-08-23(월) 오후 21:00</v>
      </c>
      <c r="K150" s="283"/>
      <c r="L150" s="284"/>
      <c r="M150" s="282" t="str">
        <f>TEXT($G$1+1, "[$-ko-KR]yyyy-mm-dd(ddd) ") &amp; "오전 00:00"</f>
        <v>2021-08-24(화)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8" t="s">
        <v>58</v>
      </c>
      <c r="H151" s="249" t="s">
        <v>268</v>
      </c>
      <c r="I151" s="25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194</v>
      </c>
      <c r="B152" s="124">
        <v>143</v>
      </c>
      <c r="C152" s="76">
        <v>-2.0547945200000001E-2</v>
      </c>
      <c r="D152" s="13">
        <v>153</v>
      </c>
      <c r="E152" s="14">
        <f>IF(ISNUMBER(D152), (D152 - $B152) / $B152, "")</f>
        <v>6.9930069930069935E-2</v>
      </c>
      <c r="F152" s="16">
        <f>IF(ISNUMBER(D152), $B172 * E152, "")</f>
        <v>6993.0069930069931</v>
      </c>
      <c r="G152" s="29">
        <v>151</v>
      </c>
      <c r="H152" s="14">
        <f>IF(ISNUMBER(G152), (G152 - $B152) / $B152, "")</f>
        <v>5.5944055944055944E-2</v>
      </c>
      <c r="I152" s="100">
        <f>IF(ISNUMBER(G152), $B172 * H152, "")</f>
        <v>5594.4055944055945</v>
      </c>
      <c r="J152" s="13">
        <v>152</v>
      </c>
      <c r="K152" s="14">
        <f>IF(ISNUMBER(J152), (J152 - $B152) / $B152, "")</f>
        <v>6.2937062937062943E-2</v>
      </c>
      <c r="L152" s="16">
        <f>IF(ISNUMBER(J152), $B172 * K152, "")</f>
        <v>6293.7062937062947</v>
      </c>
      <c r="M152" s="29">
        <v>153</v>
      </c>
      <c r="N152" s="14">
        <f>IF(ISNUMBER(M152), (M152 - $B152) / $B152, "")</f>
        <v>6.9930069930069935E-2</v>
      </c>
      <c r="O152" s="16">
        <f>IF(ISNUMBER(M152), $B172 * N152, "")</f>
        <v>6993.0069930069931</v>
      </c>
      <c r="Q152" s="280"/>
      <c r="R152" s="280"/>
      <c r="S152" s="280"/>
    </row>
    <row r="153" spans="1:19" ht="17.25" thickBot="1">
      <c r="A153" s="125" t="s">
        <v>200</v>
      </c>
      <c r="B153" s="126">
        <v>142</v>
      </c>
      <c r="C153" s="77">
        <v>-2.06896552E-2</v>
      </c>
      <c r="D153" s="15">
        <v>173</v>
      </c>
      <c r="E153" s="32">
        <f t="shared" ref="E153:E156" si="78">IF(ISNUMBER(D153), (D153 - $B153) / $B153, "")</f>
        <v>0.21830985915492956</v>
      </c>
      <c r="F153" s="18">
        <f>IF(ISNUMBER(D153), $B172 * E153, "")</f>
        <v>21830.985915492958</v>
      </c>
      <c r="G153" s="31">
        <v>167</v>
      </c>
      <c r="H153" s="32">
        <f t="shared" ref="H153:H156" si="79">IF(ISNUMBER(G153), (G153 - $B153) / $B153, "")</f>
        <v>0.176056338028169</v>
      </c>
      <c r="I153" s="101">
        <f>IF(ISNUMBER(G153), $B172 * H153, "")</f>
        <v>17605.633802816901</v>
      </c>
      <c r="J153" s="15">
        <v>189</v>
      </c>
      <c r="K153" s="32">
        <f t="shared" ref="K153:K156" si="80">IF(ISNUMBER(J153), (J153 - $B153) / $B153, "")</f>
        <v>0.33098591549295775</v>
      </c>
      <c r="L153" s="18">
        <f>IF(ISNUMBER(J153), $B172 * K153, "")</f>
        <v>33098.591549295772</v>
      </c>
      <c r="M153" s="31">
        <v>185</v>
      </c>
      <c r="N153" s="32">
        <f t="shared" ref="N153:N156" si="81">IF(ISNUMBER(M153), (M153 - $B153) / $B153, "")</f>
        <v>0.30281690140845069</v>
      </c>
      <c r="O153" s="18">
        <f>IF(ISNUMBER(M153), $B172 * N153, "")</f>
        <v>30281.690140845069</v>
      </c>
      <c r="Q153" s="280"/>
      <c r="R153" s="280"/>
      <c r="S153" s="280"/>
    </row>
    <row r="154" spans="1:19" ht="17.25" thickBot="1">
      <c r="A154" s="125" t="s">
        <v>174</v>
      </c>
      <c r="B154" s="126">
        <v>364</v>
      </c>
      <c r="C154" s="77">
        <v>-2.15053763E-2</v>
      </c>
      <c r="D154" s="15">
        <v>396</v>
      </c>
      <c r="E154" s="32">
        <f t="shared" si="78"/>
        <v>8.7912087912087919E-2</v>
      </c>
      <c r="F154" s="18">
        <f>IF(ISNUMBER(D154), $B172 * E154, "")</f>
        <v>8791.2087912087918</v>
      </c>
      <c r="G154" s="31">
        <v>387</v>
      </c>
      <c r="H154" s="32">
        <f t="shared" si="79"/>
        <v>6.3186813186813184E-2</v>
      </c>
      <c r="I154" s="101">
        <f>IF(ISNUMBER(G154), $B172 * H154, "")</f>
        <v>6318.6813186813188</v>
      </c>
      <c r="J154" s="15">
        <v>389</v>
      </c>
      <c r="K154" s="32">
        <f t="shared" si="80"/>
        <v>6.8681318681318687E-2</v>
      </c>
      <c r="L154" s="18">
        <f>IF(ISNUMBER(J154), $B172 * K154, "")</f>
        <v>6868.1318681318689</v>
      </c>
      <c r="M154" s="31">
        <v>385</v>
      </c>
      <c r="N154" s="32">
        <f t="shared" si="81"/>
        <v>5.7692307692307696E-2</v>
      </c>
      <c r="O154" s="18">
        <f>IF(ISNUMBER(M154), $B172 * N154, "")</f>
        <v>5769.2307692307695</v>
      </c>
      <c r="Q154" s="285"/>
      <c r="R154" s="285"/>
      <c r="S154" s="285"/>
    </row>
    <row r="155" spans="1:19" ht="17.25" thickBot="1">
      <c r="A155" s="125" t="s">
        <v>218</v>
      </c>
      <c r="B155" s="126">
        <v>129</v>
      </c>
      <c r="C155" s="77">
        <v>-2.2727272699999999E-2</v>
      </c>
      <c r="D155" s="15">
        <v>140</v>
      </c>
      <c r="E155" s="32">
        <f t="shared" si="78"/>
        <v>8.5271317829457363E-2</v>
      </c>
      <c r="F155" s="18">
        <f>IF(ISNUMBER(D155), $B172 * E155, "")</f>
        <v>8527.1317829457366</v>
      </c>
      <c r="G155" s="31">
        <v>138</v>
      </c>
      <c r="H155" s="32">
        <f t="shared" si="79"/>
        <v>6.9767441860465115E-2</v>
      </c>
      <c r="I155" s="101">
        <f>IF(ISNUMBER(G155), $B172 * H155, "")</f>
        <v>6976.7441860465115</v>
      </c>
      <c r="J155" s="15">
        <v>138</v>
      </c>
      <c r="K155" s="32">
        <f t="shared" si="80"/>
        <v>6.9767441860465115E-2</v>
      </c>
      <c r="L155" s="18">
        <f>IF(ISNUMBER(J155), $B172 * K155, "")</f>
        <v>6976.7441860465115</v>
      </c>
      <c r="M155" s="31">
        <v>139</v>
      </c>
      <c r="N155" s="32">
        <f t="shared" si="81"/>
        <v>7.7519379844961239E-2</v>
      </c>
      <c r="O155" s="18">
        <f>IF(ISNUMBER(M155), $B172 * N155, "")</f>
        <v>7751.937984496124</v>
      </c>
      <c r="Q155" s="285"/>
      <c r="R155" s="285"/>
      <c r="S155" s="285"/>
    </row>
    <row r="156" spans="1:19" ht="17.25" thickBot="1">
      <c r="A156" s="127" t="s">
        <v>242</v>
      </c>
      <c r="B156" s="128">
        <v>501</v>
      </c>
      <c r="C156" s="78">
        <v>-2.33918129E-2</v>
      </c>
      <c r="D156" s="20">
        <v>543</v>
      </c>
      <c r="E156" s="21">
        <f t="shared" si="78"/>
        <v>8.3832335329341312E-2</v>
      </c>
      <c r="F156" s="22">
        <f>IF(ISNUMBER(D156), $B172 * E156, "")</f>
        <v>8383.2335329341313</v>
      </c>
      <c r="G156" s="30">
        <v>547</v>
      </c>
      <c r="H156" s="21">
        <f t="shared" si="79"/>
        <v>9.1816367265469059E-2</v>
      </c>
      <c r="I156" s="105">
        <f>IF(ISNUMBER(G156), $B172 * H156, "")</f>
        <v>9181.6367265469053</v>
      </c>
      <c r="J156" s="20">
        <v>555</v>
      </c>
      <c r="K156" s="21">
        <f t="shared" si="80"/>
        <v>0.10778443113772455</v>
      </c>
      <c r="L156" s="22">
        <f>IF(ISNUMBER(J156), $B172 * K156, "")</f>
        <v>10778.443113772455</v>
      </c>
      <c r="M156" s="30">
        <v>539</v>
      </c>
      <c r="N156" s="21">
        <f t="shared" si="81"/>
        <v>7.5848303393213579E-2</v>
      </c>
      <c r="O156" s="22">
        <f>IF(ISNUMBER(M156), $B172 * N156, "")</f>
        <v>7584.8303393213582</v>
      </c>
      <c r="Q156" s="285"/>
      <c r="R156" s="285"/>
      <c r="S156" s="285"/>
    </row>
    <row r="157" spans="1:19" ht="17.25" thickBot="1">
      <c r="A157" s="125" t="s">
        <v>54</v>
      </c>
      <c r="B157" s="129">
        <v>279</v>
      </c>
      <c r="C157" s="80">
        <v>-2.4475524500000002E-2</v>
      </c>
      <c r="D157" s="106">
        <v>296</v>
      </c>
      <c r="E157" s="107">
        <f>IF(ISNUMBER(D157), (D157 - $B157) / $B157, "")</f>
        <v>6.093189964157706E-2</v>
      </c>
      <c r="F157" s="108">
        <f>IF(ISNUMBER(D157), $B172 * E157, "")</f>
        <v>6093.1899641577056</v>
      </c>
      <c r="G157" s="109">
        <v>302</v>
      </c>
      <c r="H157" s="107">
        <f>IF(ISNUMBER(G157), (G157 - $B157) / $B157, "")</f>
        <v>8.2437275985663083E-2</v>
      </c>
      <c r="I157" s="110">
        <f>IF(ISNUMBER(G157), $B172 * H157, "")</f>
        <v>8243.7275985663091</v>
      </c>
      <c r="J157" s="106">
        <v>300</v>
      </c>
      <c r="K157" s="107">
        <f>IF(ISNUMBER(J157), (J157 - $B157) / $B157, "")</f>
        <v>7.5268817204301078E-2</v>
      </c>
      <c r="L157" s="108">
        <f>IF(ISNUMBER(J157), $B172 * K157, "")</f>
        <v>7526.8817204301076</v>
      </c>
      <c r="M157" s="109">
        <v>297</v>
      </c>
      <c r="N157" s="107">
        <f>IF(ISNUMBER(M157), (M157 - $B157) / $B157, "")</f>
        <v>6.4516129032258063E-2</v>
      </c>
      <c r="O157" s="108">
        <f>IF(ISNUMBER(M157), $B172 * N157, "")</f>
        <v>6451.6129032258059</v>
      </c>
      <c r="Q157" s="285"/>
      <c r="R157" s="285"/>
      <c r="S157" s="285"/>
    </row>
    <row r="158" spans="1:19" ht="17.25" thickBot="1">
      <c r="A158" s="125" t="s">
        <v>57</v>
      </c>
      <c r="B158" s="126">
        <v>236</v>
      </c>
      <c r="C158" s="77">
        <v>-2.4793388400000001E-2</v>
      </c>
      <c r="D158" s="15">
        <v>246</v>
      </c>
      <c r="E158" s="32">
        <f t="shared" ref="E158:E161" si="82">IF(ISNUMBER(D158), (D158 - $B158) / $B158, "")</f>
        <v>4.2372881355932202E-2</v>
      </c>
      <c r="F158" s="18">
        <f>IF(ISNUMBER(D158), $B172 * E158, "")</f>
        <v>4237.2881355932204</v>
      </c>
      <c r="G158" s="31">
        <v>244</v>
      </c>
      <c r="H158" s="32">
        <f t="shared" ref="H158:H161" si="83">IF(ISNUMBER(G158), (G158 - $B158) / $B158, "")</f>
        <v>3.3898305084745763E-2</v>
      </c>
      <c r="I158" s="101">
        <f>IF(ISNUMBER(G158), $B172 * H158, "")</f>
        <v>3389.8305084745762</v>
      </c>
      <c r="J158" s="15">
        <v>247</v>
      </c>
      <c r="K158" s="32">
        <f t="shared" ref="K158:K161" si="84">IF(ISNUMBER(J158), (J158 - $B158) / $B158, "")</f>
        <v>4.6610169491525424E-2</v>
      </c>
      <c r="L158" s="18">
        <f>IF(ISNUMBER(J158), $B172 * K158, "")</f>
        <v>4661.0169491525421</v>
      </c>
      <c r="M158" s="31">
        <v>244</v>
      </c>
      <c r="N158" s="32">
        <f t="shared" ref="N158:N161" si="85">IF(ISNUMBER(M158), (M158 - $B158) / $B158, "")</f>
        <v>3.3898305084745763E-2</v>
      </c>
      <c r="O158" s="18">
        <f>IF(ISNUMBER(M158), $B172 * N158, "")</f>
        <v>3389.8305084745762</v>
      </c>
      <c r="Q158" s="285"/>
      <c r="R158" s="285"/>
      <c r="S158" s="285"/>
    </row>
    <row r="159" spans="1:19" ht="17.25" thickBot="1">
      <c r="A159" s="125" t="s">
        <v>238</v>
      </c>
      <c r="B159" s="126">
        <v>113</v>
      </c>
      <c r="C159" s="77">
        <v>-2.5862069000000001E-2</v>
      </c>
      <c r="D159" s="15">
        <v>124</v>
      </c>
      <c r="E159" s="32">
        <f t="shared" si="82"/>
        <v>9.7345132743362831E-2</v>
      </c>
      <c r="F159" s="18">
        <f>IF(ISNUMBER(D159), $B172 * E159, "")</f>
        <v>9734.5132743362828</v>
      </c>
      <c r="G159" s="31">
        <v>122</v>
      </c>
      <c r="H159" s="32">
        <f t="shared" si="83"/>
        <v>7.9646017699115043E-2</v>
      </c>
      <c r="I159" s="101">
        <f>IF(ISNUMBER(G159), $B172 * H159, "")</f>
        <v>7964.6017699115046</v>
      </c>
      <c r="J159" s="15">
        <v>125</v>
      </c>
      <c r="K159" s="32">
        <f t="shared" si="84"/>
        <v>0.10619469026548672</v>
      </c>
      <c r="L159" s="18">
        <f>IF(ISNUMBER(J159), $B172 * K159, "")</f>
        <v>10619.469026548672</v>
      </c>
      <c r="M159" s="31">
        <v>126</v>
      </c>
      <c r="N159" s="32">
        <f t="shared" si="85"/>
        <v>0.11504424778761062</v>
      </c>
      <c r="O159" s="18">
        <f>IF(ISNUMBER(M159), $B172 * N159, "")</f>
        <v>11504.424778761062</v>
      </c>
      <c r="Q159" s="285"/>
      <c r="R159" s="285"/>
      <c r="S159" s="285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123</v>
      </c>
      <c r="E160" s="32">
        <f t="shared" si="82"/>
        <v>8.8495575221238937E-2</v>
      </c>
      <c r="F160" s="18">
        <f>IF(ISNUMBER(D160), $B172 * E160, "")</f>
        <v>8849.5575221238942</v>
      </c>
      <c r="G160" s="31">
        <v>120</v>
      </c>
      <c r="H160" s="32">
        <f t="shared" si="83"/>
        <v>6.1946902654867256E-2</v>
      </c>
      <c r="I160" s="101">
        <f>IF(ISNUMBER(G160), $B172 * H160, "")</f>
        <v>6194.6902654867254</v>
      </c>
      <c r="J160" s="15">
        <v>121</v>
      </c>
      <c r="K160" s="32">
        <f t="shared" si="84"/>
        <v>7.0796460176991149E-2</v>
      </c>
      <c r="L160" s="18">
        <f>IF(ISNUMBER(J160), $B172 * K160, "")</f>
        <v>7079.646017699115</v>
      </c>
      <c r="M160" s="31">
        <v>123</v>
      </c>
      <c r="N160" s="32">
        <f t="shared" si="85"/>
        <v>8.8495575221238937E-2</v>
      </c>
      <c r="O160" s="18">
        <f>IF(ISNUMBER(M160), $B172 * N160, "")</f>
        <v>8849.5575221238942</v>
      </c>
      <c r="Q160" s="33"/>
      <c r="R160" s="33"/>
    </row>
    <row r="161" spans="1:19" ht="17.25" thickBot="1">
      <c r="A161" s="130" t="s">
        <v>86</v>
      </c>
      <c r="B161" s="131">
        <v>438</v>
      </c>
      <c r="C161" s="79">
        <v>-2.6666666700000001E-2</v>
      </c>
      <c r="D161" s="24">
        <v>457</v>
      </c>
      <c r="E161" s="25">
        <f t="shared" si="82"/>
        <v>4.3378995433789952E-2</v>
      </c>
      <c r="F161" s="104">
        <f>IF(ISNUMBER(D161), $B172 * E161, "")</f>
        <v>4337.8995433789951</v>
      </c>
      <c r="G161" s="102">
        <v>454</v>
      </c>
      <c r="H161" s="25">
        <f t="shared" si="83"/>
        <v>3.6529680365296802E-2</v>
      </c>
      <c r="I161" s="103">
        <f>IF(ISNUMBER(G161), $B172 * H161, "")</f>
        <v>3652.9680365296804</v>
      </c>
      <c r="J161" s="24">
        <v>453</v>
      </c>
      <c r="K161" s="25">
        <f t="shared" si="84"/>
        <v>3.4246575342465752E-2</v>
      </c>
      <c r="L161" s="104">
        <f>IF(ISNUMBER(J161), $B172 * K161, "")</f>
        <v>3424.6575342465753</v>
      </c>
      <c r="M161" s="102">
        <v>447</v>
      </c>
      <c r="N161" s="25">
        <f t="shared" si="85"/>
        <v>2.0547945205479451E-2</v>
      </c>
      <c r="O161" s="104">
        <f>IF(ISNUMBER(M161), $B172 * N161, "")</f>
        <v>2054.794520547945</v>
      </c>
      <c r="Q161" s="294"/>
      <c r="R161" s="295"/>
      <c r="S161" s="296"/>
    </row>
    <row r="162" spans="1:19">
      <c r="A162" s="123" t="s">
        <v>266</v>
      </c>
      <c r="B162" s="124">
        <v>364</v>
      </c>
      <c r="C162" s="76">
        <v>-2.67379679E-2</v>
      </c>
      <c r="D162" s="13">
        <v>374</v>
      </c>
      <c r="E162" s="14">
        <f>IF(ISNUMBER(D162), (D162 - $B162) / $B162, "")</f>
        <v>2.7472527472527472E-2</v>
      </c>
      <c r="F162" s="16">
        <f>IF(ISNUMBER(D162), $B172 * E162, "")</f>
        <v>2747.2527472527472</v>
      </c>
      <c r="G162" s="29">
        <v>375</v>
      </c>
      <c r="H162" s="14">
        <f>IF(ISNUMBER(G162), (G162 - $B162) / $B162, "")</f>
        <v>3.021978021978022E-2</v>
      </c>
      <c r="I162" s="100">
        <f>IF(ISNUMBER(G162), $B172 * H162, "")</f>
        <v>3021.9780219780218</v>
      </c>
      <c r="J162" s="13">
        <v>375</v>
      </c>
      <c r="K162" s="14">
        <f>IF(ISNUMBER(J162), (J162 - $B162) / $B162, "")</f>
        <v>3.021978021978022E-2</v>
      </c>
      <c r="L162" s="16">
        <f>IF(ISNUMBER(J162), $B172 * K162, "")</f>
        <v>3021.9780219780218</v>
      </c>
      <c r="M162" s="29">
        <v>369</v>
      </c>
      <c r="N162" s="14">
        <f>IF(ISNUMBER(M162), (M162 - $B162) / $B162, "")</f>
        <v>1.3736263736263736E-2</v>
      </c>
      <c r="O162" s="16">
        <f>IF(ISNUMBER(M162), $B172 * N162, "")</f>
        <v>1373.6263736263736</v>
      </c>
      <c r="Q162" s="297"/>
      <c r="R162" s="298"/>
      <c r="S162" s="299"/>
    </row>
    <row r="163" spans="1:19" ht="17.25" thickBot="1">
      <c r="A163" s="125" t="s">
        <v>230</v>
      </c>
      <c r="B163" s="126">
        <v>214</v>
      </c>
      <c r="C163" s="77">
        <v>-2.7272727300000001E-2</v>
      </c>
      <c r="D163" s="15">
        <v>504</v>
      </c>
      <c r="E163" s="32">
        <f t="shared" ref="E163:E166" si="86">IF(ISNUMBER(D163), (D163 - $B163) / $B163, "")</f>
        <v>1.3551401869158879</v>
      </c>
      <c r="F163" s="18">
        <f>IF(ISNUMBER(D163), $B172 * E163, "")</f>
        <v>135514.01869158878</v>
      </c>
      <c r="G163" s="31">
        <v>521</v>
      </c>
      <c r="H163" s="32">
        <f t="shared" ref="H163:H166" si="87">IF(ISNUMBER(G163), (G163 - $B163) / $B163, "")</f>
        <v>1.4345794392523366</v>
      </c>
      <c r="I163" s="101">
        <f>IF(ISNUMBER(G163), $B172 * H163, "")</f>
        <v>143457.94392523365</v>
      </c>
      <c r="J163" s="15">
        <v>500</v>
      </c>
      <c r="K163" s="32">
        <f t="shared" ref="K163:K166" si="88">IF(ISNUMBER(J163), (J163 - $B163) / $B163, "")</f>
        <v>1.3364485981308412</v>
      </c>
      <c r="L163" s="18">
        <f>IF(ISNUMBER(J163), $B172 * K163, "")</f>
        <v>133644.85981308413</v>
      </c>
      <c r="M163" s="31">
        <v>461</v>
      </c>
      <c r="N163" s="32">
        <f t="shared" ref="N163:N166" si="89">IF(ISNUMBER(M163), (M163 - $B163) / $B163, "")</f>
        <v>1.1542056074766356</v>
      </c>
      <c r="O163" s="18">
        <f>IF(ISNUMBER(M163), $B172 * N163, "")</f>
        <v>115420.56074766356</v>
      </c>
      <c r="Q163" s="300"/>
      <c r="R163" s="301"/>
      <c r="S163" s="302"/>
    </row>
    <row r="164" spans="1:19" ht="17.25" thickBot="1">
      <c r="A164" s="125" t="s">
        <v>254</v>
      </c>
      <c r="B164" s="126">
        <v>309</v>
      </c>
      <c r="C164" s="77">
        <v>-2.8301886799999999E-2</v>
      </c>
      <c r="D164" s="15">
        <v>342</v>
      </c>
      <c r="E164" s="32">
        <f t="shared" si="86"/>
        <v>0.10679611650485436</v>
      </c>
      <c r="F164" s="18">
        <f>IF(ISNUMBER(D164), $B172 * E164, "")</f>
        <v>10679.611650485436</v>
      </c>
      <c r="G164" s="31">
        <v>329</v>
      </c>
      <c r="H164" s="32">
        <f t="shared" si="87"/>
        <v>6.4724919093851127E-2</v>
      </c>
      <c r="I164" s="101">
        <f>IF(ISNUMBER(G164), $B172 * H164, "")</f>
        <v>6472.4919093851131</v>
      </c>
      <c r="J164" s="15">
        <v>333</v>
      </c>
      <c r="K164" s="32">
        <f t="shared" si="88"/>
        <v>7.7669902912621352E-2</v>
      </c>
      <c r="L164" s="18">
        <f>IF(ISNUMBER(J164), $B172 * K164, "")</f>
        <v>7766.9902912621355</v>
      </c>
      <c r="M164" s="31">
        <v>329</v>
      </c>
      <c r="N164" s="32">
        <f t="shared" si="89"/>
        <v>6.4724919093851127E-2</v>
      </c>
      <c r="O164" s="18">
        <f>IF(ISNUMBER(M164), $B172 * N164, "")</f>
        <v>6472.4919093851131</v>
      </c>
      <c r="Q164" s="285"/>
      <c r="R164" s="285"/>
      <c r="S164" s="285"/>
    </row>
    <row r="165" spans="1:19" ht="17.25" thickBot="1">
      <c r="A165" s="125" t="s">
        <v>236</v>
      </c>
      <c r="B165" s="126">
        <v>648</v>
      </c>
      <c r="C165" s="77">
        <v>-3.13901345E-2</v>
      </c>
      <c r="D165" s="15">
        <v>687</v>
      </c>
      <c r="E165" s="32">
        <f t="shared" si="86"/>
        <v>6.0185185185185182E-2</v>
      </c>
      <c r="F165" s="18">
        <f>IF(ISNUMBER(D165), $B172 * E165, "")</f>
        <v>6018.5185185185182</v>
      </c>
      <c r="G165" s="31">
        <v>688</v>
      </c>
      <c r="H165" s="32">
        <f t="shared" si="87"/>
        <v>6.1728395061728392E-2</v>
      </c>
      <c r="I165" s="101">
        <f>IF(ISNUMBER(G165), $B172 * H165, "")</f>
        <v>6172.8395061728388</v>
      </c>
      <c r="J165" s="15">
        <v>684</v>
      </c>
      <c r="K165" s="32">
        <f t="shared" si="88"/>
        <v>5.5555555555555552E-2</v>
      </c>
      <c r="L165" s="18">
        <f>IF(ISNUMBER(J165), $B172 * K165, "")</f>
        <v>5555.5555555555557</v>
      </c>
      <c r="M165" s="31">
        <v>686</v>
      </c>
      <c r="N165" s="32">
        <f t="shared" si="89"/>
        <v>5.8641975308641972E-2</v>
      </c>
      <c r="O165" s="18">
        <f>IF(ISNUMBER(M165), $B172 * N165, "")</f>
        <v>5864.1975308641968</v>
      </c>
      <c r="Q165" s="280"/>
      <c r="R165" s="280"/>
      <c r="S165" s="280"/>
    </row>
    <row r="166" spans="1:19" ht="17.25" thickBot="1">
      <c r="A166" s="127" t="s">
        <v>128</v>
      </c>
      <c r="B166" s="128">
        <v>147</v>
      </c>
      <c r="C166" s="78">
        <v>-3.2894736799999998E-2</v>
      </c>
      <c r="D166" s="20">
        <v>154</v>
      </c>
      <c r="E166" s="21">
        <f t="shared" si="86"/>
        <v>4.7619047619047616E-2</v>
      </c>
      <c r="F166" s="22">
        <f>IF(ISNUMBER(D166), $B172 * E166, "")</f>
        <v>4761.9047619047615</v>
      </c>
      <c r="G166" s="30">
        <v>154</v>
      </c>
      <c r="H166" s="21">
        <f t="shared" si="87"/>
        <v>4.7619047619047616E-2</v>
      </c>
      <c r="I166" s="105">
        <f>IF(ISNUMBER(G166), $B172 * H166, "")</f>
        <v>4761.9047619047615</v>
      </c>
      <c r="J166" s="20">
        <v>154</v>
      </c>
      <c r="K166" s="21">
        <f t="shared" si="88"/>
        <v>4.7619047619047616E-2</v>
      </c>
      <c r="L166" s="22">
        <f>IF(ISNUMBER(J166), $B172 * K166, "")</f>
        <v>4761.9047619047615</v>
      </c>
      <c r="M166" s="30">
        <v>152</v>
      </c>
      <c r="N166" s="21">
        <f t="shared" si="89"/>
        <v>3.4013605442176874E-2</v>
      </c>
      <c r="O166" s="22">
        <f>IF(ISNUMBER(M166), $B172 * N166, "")</f>
        <v>3401.3605442176872</v>
      </c>
      <c r="Q166" s="280"/>
      <c r="R166" s="280"/>
      <c r="S166" s="280"/>
    </row>
    <row r="167" spans="1:19" ht="17.25" thickBot="1">
      <c r="A167" s="125" t="s">
        <v>222</v>
      </c>
      <c r="B167" s="129">
        <v>146</v>
      </c>
      <c r="C167" s="80">
        <v>-3.3112582799999998E-2</v>
      </c>
      <c r="D167" s="106">
        <v>207</v>
      </c>
      <c r="E167" s="107">
        <f>IF(ISNUMBER(D167), (D167 - $B167) / $B167, "")</f>
        <v>0.4178082191780822</v>
      </c>
      <c r="F167" s="108">
        <f>IF(ISNUMBER(D167), $B172 * E167, "")</f>
        <v>41780.821917808222</v>
      </c>
      <c r="G167" s="109">
        <v>203</v>
      </c>
      <c r="H167" s="107">
        <f>IF(ISNUMBER(G167), (G167 - $B167) / $B167, "")</f>
        <v>0.3904109589041096</v>
      </c>
      <c r="I167" s="110">
        <f>IF(ISNUMBER(G167), $B172 * H167, "")</f>
        <v>39041.095890410958</v>
      </c>
      <c r="J167" s="106">
        <v>229</v>
      </c>
      <c r="K167" s="107">
        <f>IF(ISNUMBER(J167), (J167 - $B167) / $B167, "")</f>
        <v>0.56849315068493156</v>
      </c>
      <c r="L167" s="108">
        <f>IF(ISNUMBER(J167), $B172 * K167, "")</f>
        <v>56849.315068493153</v>
      </c>
      <c r="M167" s="109">
        <v>203</v>
      </c>
      <c r="N167" s="107">
        <f>IF(ISNUMBER(M167), (M167 - $B167) / $B167, "")</f>
        <v>0.3904109589041096</v>
      </c>
      <c r="O167" s="108">
        <f>IF(ISNUMBER(M167), $B172 * N167, "")</f>
        <v>39041.095890410958</v>
      </c>
      <c r="Q167" s="285"/>
      <c r="R167" s="285"/>
      <c r="S167" s="285"/>
    </row>
    <row r="168" spans="1:19" ht="17.25" thickBot="1">
      <c r="A168" s="125" t="s">
        <v>114</v>
      </c>
      <c r="B168" s="126">
        <v>750</v>
      </c>
      <c r="C168" s="77">
        <v>-3.59897172E-2</v>
      </c>
      <c r="D168" s="15">
        <v>790</v>
      </c>
      <c r="E168" s="32">
        <f t="shared" ref="E168:E171" si="90">IF(ISNUMBER(D168), (D168 - $B168) / $B168, "")</f>
        <v>5.3333333333333337E-2</v>
      </c>
      <c r="F168" s="18">
        <f>IF(ISNUMBER(D168), $B172 * E168, "")</f>
        <v>5333.3333333333339</v>
      </c>
      <c r="G168" s="31">
        <v>781</v>
      </c>
      <c r="H168" s="32">
        <f t="shared" ref="H168:H171" si="91">IF(ISNUMBER(G168), (G168 - $B168) / $B168, "")</f>
        <v>4.1333333333333333E-2</v>
      </c>
      <c r="I168" s="101">
        <f>IF(ISNUMBER(G168), $B172 * H168, "")</f>
        <v>4133.333333333333</v>
      </c>
      <c r="J168" s="15">
        <v>772</v>
      </c>
      <c r="K168" s="32">
        <f t="shared" ref="K168:K171" si="92">IF(ISNUMBER(J168), (J168 - $B168) / $B168, "")</f>
        <v>2.9333333333333333E-2</v>
      </c>
      <c r="L168" s="18">
        <f>IF(ISNUMBER(J168), $B172 * K168, "")</f>
        <v>2933.3333333333335</v>
      </c>
      <c r="M168" s="31">
        <v>767</v>
      </c>
      <c r="N168" s="32">
        <f t="shared" ref="N168:N171" si="93">IF(ISNUMBER(M168), (M168 - $B168) / $B168, "")</f>
        <v>2.2666666666666668E-2</v>
      </c>
      <c r="O168" s="18">
        <f>IF(ISNUMBER(M168), $B172 * N168, "")</f>
        <v>2266.666666666667</v>
      </c>
      <c r="Q168" s="285"/>
      <c r="R168" s="285"/>
      <c r="S168" s="285"/>
    </row>
    <row r="169" spans="1:19" ht="17.25" thickBot="1">
      <c r="A169" s="125" t="s">
        <v>166</v>
      </c>
      <c r="B169" s="126">
        <v>261</v>
      </c>
      <c r="C169" s="77">
        <v>-4.7445255499999998E-2</v>
      </c>
      <c r="D169" s="15">
        <v>273</v>
      </c>
      <c r="E169" s="32">
        <f t="shared" si="90"/>
        <v>4.5977011494252873E-2</v>
      </c>
      <c r="F169" s="18">
        <f>IF(ISNUMBER(D169), $B172 * E169, "")</f>
        <v>4597.7011494252874</v>
      </c>
      <c r="G169" s="31">
        <v>268</v>
      </c>
      <c r="H169" s="32">
        <f t="shared" si="91"/>
        <v>2.681992337164751E-2</v>
      </c>
      <c r="I169" s="101">
        <f>IF(ISNUMBER(G169), $B172 * H169, "")</f>
        <v>2681.992337164751</v>
      </c>
      <c r="J169" s="15">
        <v>268</v>
      </c>
      <c r="K169" s="32">
        <f t="shared" si="92"/>
        <v>2.681992337164751E-2</v>
      </c>
      <c r="L169" s="18">
        <f>IF(ISNUMBER(J169), $B172 * K169, "")</f>
        <v>2681.992337164751</v>
      </c>
      <c r="M169" s="31">
        <v>266</v>
      </c>
      <c r="N169" s="32">
        <f t="shared" si="93"/>
        <v>1.9157088122605363E-2</v>
      </c>
      <c r="O169" s="18">
        <f>IF(ISNUMBER(M169), $B172 * N169, "")</f>
        <v>1915.7088122605362</v>
      </c>
      <c r="Q169" s="285"/>
      <c r="R169" s="285"/>
      <c r="S169" s="285"/>
    </row>
    <row r="170" spans="1:19">
      <c r="A170" s="125" t="s">
        <v>110</v>
      </c>
      <c r="B170" s="126">
        <v>200</v>
      </c>
      <c r="C170" s="77">
        <v>-5.2132701400000002E-2</v>
      </c>
      <c r="D170" s="15">
        <v>210</v>
      </c>
      <c r="E170" s="32">
        <f t="shared" si="90"/>
        <v>0.05</v>
      </c>
      <c r="F170" s="18">
        <f>IF(ISNUMBER(D170), $B172 * E170, "")</f>
        <v>5000</v>
      </c>
      <c r="G170" s="31">
        <v>207</v>
      </c>
      <c r="H170" s="32">
        <f t="shared" si="91"/>
        <v>3.5000000000000003E-2</v>
      </c>
      <c r="I170" s="101">
        <f>IF(ISNUMBER(G170), $B172 * H170, "")</f>
        <v>3500.0000000000005</v>
      </c>
      <c r="J170" s="15">
        <v>207</v>
      </c>
      <c r="K170" s="32">
        <f t="shared" si="92"/>
        <v>3.5000000000000003E-2</v>
      </c>
      <c r="L170" s="18">
        <f>IF(ISNUMBER(J170), $B172 * K170, "")</f>
        <v>3500.0000000000005</v>
      </c>
      <c r="M170" s="31">
        <v>206</v>
      </c>
      <c r="N170" s="32">
        <f t="shared" si="93"/>
        <v>0.03</v>
      </c>
      <c r="O170" s="18">
        <f>IF(ISNUMBER(M170), $B172 * N170, "")</f>
        <v>3000</v>
      </c>
      <c r="Q170" s="307"/>
      <c r="R170" s="308"/>
      <c r="S170" s="309"/>
    </row>
    <row r="171" spans="1:19" ht="17.25" thickBot="1">
      <c r="A171" s="130" t="s">
        <v>192</v>
      </c>
      <c r="B171" s="131">
        <v>258</v>
      </c>
      <c r="C171" s="79">
        <v>-5.4945054899999998E-2</v>
      </c>
      <c r="D171" s="24">
        <v>281</v>
      </c>
      <c r="E171" s="25">
        <f t="shared" si="90"/>
        <v>8.9147286821705432E-2</v>
      </c>
      <c r="F171" s="104">
        <f>IF(ISNUMBER(D171), $B172 * E171, "")</f>
        <v>8914.7286821705438</v>
      </c>
      <c r="G171" s="102">
        <v>276</v>
      </c>
      <c r="H171" s="25">
        <f t="shared" si="91"/>
        <v>6.9767441860465115E-2</v>
      </c>
      <c r="I171" s="103">
        <f>IF(ISNUMBER(G171), $B172 * H171, "")</f>
        <v>6976.7441860465115</v>
      </c>
      <c r="J171" s="24">
        <v>281</v>
      </c>
      <c r="K171" s="25">
        <f t="shared" si="92"/>
        <v>8.9147286821705432E-2</v>
      </c>
      <c r="L171" s="104">
        <f>IF(ISNUMBER(J171), $B172 * K171, "")</f>
        <v>8914.7286821705438</v>
      </c>
      <c r="M171" s="102">
        <v>274</v>
      </c>
      <c r="N171" s="25">
        <f t="shared" si="93"/>
        <v>6.2015503875968991E-2</v>
      </c>
      <c r="O171" s="104">
        <f>IF(ISNUMBER(M171), $B172 * N171, "")</f>
        <v>6201.5503875968989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0.15656295345383317</v>
      </c>
      <c r="F172" s="28">
        <f>SUM(F152:F171)</f>
        <v>313125.9069076663</v>
      </c>
      <c r="G172" s="26" t="s">
        <v>271</v>
      </c>
      <c r="H172" s="27">
        <f>IF(COUNT(H152:H171), SUM(H152:H171) / COUNT(H152:H171), 0)</f>
        <v>0.14767162183954799</v>
      </c>
      <c r="I172" s="28">
        <f>SUM(I152:I171)</f>
        <v>295343.24367909599</v>
      </c>
      <c r="J172" s="26" t="s">
        <v>271</v>
      </c>
      <c r="K172" s="27">
        <f>IF(COUNT(K152:K171), SUM(K152:K171) / COUNT(K152:K171), 0)</f>
        <v>0.16347897306198814</v>
      </c>
      <c r="L172" s="28">
        <f>SUM(L152:L171)</f>
        <v>326957.94612397632</v>
      </c>
      <c r="M172" s="26" t="s">
        <v>271</v>
      </c>
      <c r="N172" s="27">
        <f>IF(COUNT(N152:N171), SUM(N152:N171) / COUNT(N152:N171), 0)</f>
        <v>0.13779408766136281</v>
      </c>
      <c r="O172" s="28">
        <f>SUM(O152:O171)</f>
        <v>275588.17532272561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47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2021-08-23(월) 오전 00:00</v>
      </c>
      <c r="C177" s="323"/>
      <c r="D177" s="282" t="str">
        <f>TEXT($G$1, "[$-ko-KR]yyyy-mm-dd(ddd) ") &amp; "오후 14:00"</f>
        <v>2021-08-23(월) 오후 14:00</v>
      </c>
      <c r="E177" s="283"/>
      <c r="F177" s="284"/>
      <c r="G177" s="282" t="str">
        <f>TEXT($G$1, "[$-ko-KR]yyyy-mm-dd(ddd) ") &amp; "오후 19:00"</f>
        <v>2021-08-23(월) 오후 19:00</v>
      </c>
      <c r="H177" s="283"/>
      <c r="I177" s="284"/>
      <c r="J177" s="282" t="str">
        <f>TEXT($G$1, "[$-ko-KR]yyyy-mm-dd(ddd) ") &amp; "오후 21:00"</f>
        <v>2021-08-23(월) 오후 21:00</v>
      </c>
      <c r="K177" s="283"/>
      <c r="L177" s="284"/>
      <c r="M177" s="282" t="str">
        <f>TEXT($G$1+1, "[$-ko-KR]yyyy-mm-dd(ddd) ") &amp; "오전 00:00"</f>
        <v>2021-08-24(화)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8" t="s">
        <v>58</v>
      </c>
      <c r="H178" s="249" t="s">
        <v>268</v>
      </c>
      <c r="I178" s="25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88</v>
      </c>
      <c r="B179" s="124">
        <v>204200</v>
      </c>
      <c r="C179" s="76">
        <v>-3.4058656600000001E-2</v>
      </c>
      <c r="D179" s="13">
        <v>208050</v>
      </c>
      <c r="E179" s="14">
        <f>IF(ISNUMBER(D179), (D179 - $B179) / $B179, "")</f>
        <v>1.8854064642507346E-2</v>
      </c>
      <c r="F179" s="16">
        <f>IF(ISNUMBER(D179), $B199 * E179, "")</f>
        <v>1885.4064642507346</v>
      </c>
      <c r="G179" s="29">
        <v>208750</v>
      </c>
      <c r="H179" s="14">
        <f>IF(ISNUMBER(G179), (G179 - $B179) / $B179, "")</f>
        <v>2.2282076395690499E-2</v>
      </c>
      <c r="I179" s="100">
        <f>IF(ISNUMBER(G179), $B199 * H179, "")</f>
        <v>2228.2076395690501</v>
      </c>
      <c r="J179" s="13">
        <v>208000</v>
      </c>
      <c r="K179" s="14">
        <f>IF(ISNUMBER(J179), (J179 - $B179) / $B179, "")</f>
        <v>1.8609206660137122E-2</v>
      </c>
      <c r="L179" s="16">
        <f>IF(ISNUMBER(J179), $B199 * K179, "")</f>
        <v>1860.9206660137122</v>
      </c>
      <c r="M179" s="29">
        <v>209600</v>
      </c>
      <c r="N179" s="14">
        <f>IF(ISNUMBER(M179), (M179 - $B179) / $B179, "")</f>
        <v>2.6444662095984329E-2</v>
      </c>
      <c r="O179" s="16">
        <f>IF(ISNUMBER(M179), $B199 * N179, "")</f>
        <v>2644.4662095984327</v>
      </c>
      <c r="Q179" s="280"/>
      <c r="R179" s="280"/>
      <c r="S179" s="280"/>
    </row>
    <row r="180" spans="1:19" ht="17.25" thickBot="1">
      <c r="A180" s="125" t="s">
        <v>134</v>
      </c>
      <c r="B180" s="126">
        <v>31700</v>
      </c>
      <c r="C180" s="77">
        <v>-3.4125533200000002E-2</v>
      </c>
      <c r="D180" s="15">
        <v>33000</v>
      </c>
      <c r="E180" s="32">
        <f t="shared" ref="E180:E183" si="94">IF(ISNUMBER(D180), (D180 - $B180) / $B180, "")</f>
        <v>4.1009463722397478E-2</v>
      </c>
      <c r="F180" s="18">
        <f>IF(ISNUMBER(D180), $B199 * E180, "")</f>
        <v>4100.9463722397477</v>
      </c>
      <c r="G180" s="31">
        <v>32750</v>
      </c>
      <c r="H180" s="32">
        <f t="shared" ref="H180:H183" si="95">IF(ISNUMBER(G180), (G180 - $B180) / $B180, "")</f>
        <v>3.3123028391167195E-2</v>
      </c>
      <c r="I180" s="101">
        <f>IF(ISNUMBER(G180), $B199 * H180, "")</f>
        <v>3312.3028391167195</v>
      </c>
      <c r="J180" s="15">
        <v>32450</v>
      </c>
      <c r="K180" s="32">
        <f t="shared" ref="K180:K183" si="96">IF(ISNUMBER(J180), (J180 - $B180) / $B180, "")</f>
        <v>2.365930599369085E-2</v>
      </c>
      <c r="L180" s="18">
        <f>IF(ISNUMBER(J180), $B199 * K180, "")</f>
        <v>2365.930599369085</v>
      </c>
      <c r="M180" s="31">
        <v>32140</v>
      </c>
      <c r="N180" s="32">
        <f t="shared" ref="N180:N183" si="97">IF(ISNUMBER(M180), (M180 - $B180) / $B180, "")</f>
        <v>1.38801261829653E-2</v>
      </c>
      <c r="O180" s="18">
        <f>IF(ISNUMBER(M180), $B199 * N180, "")</f>
        <v>1388.01261829653</v>
      </c>
      <c r="Q180" s="280"/>
      <c r="R180" s="280"/>
      <c r="S180" s="280"/>
    </row>
    <row r="181" spans="1:19" ht="17.25" thickBot="1">
      <c r="A181" s="125" t="s">
        <v>216</v>
      </c>
      <c r="B181" s="126">
        <v>11.2</v>
      </c>
      <c r="C181" s="77">
        <v>-3.4482758600000003E-2</v>
      </c>
      <c r="D181" s="15">
        <v>12.6</v>
      </c>
      <c r="E181" s="32">
        <f t="shared" si="94"/>
        <v>0.12500000000000003</v>
      </c>
      <c r="F181" s="18">
        <f>IF(ISNUMBER(D181), $B199 * E181, "")</f>
        <v>12500.000000000004</v>
      </c>
      <c r="G181" s="31">
        <v>12.3</v>
      </c>
      <c r="H181" s="32">
        <f t="shared" si="95"/>
        <v>9.8214285714285851E-2</v>
      </c>
      <c r="I181" s="101">
        <f>IF(ISNUMBER(G181), $B199 * H181, "")</f>
        <v>9821.4285714285852</v>
      </c>
      <c r="J181" s="15">
        <v>12.4</v>
      </c>
      <c r="K181" s="32">
        <f t="shared" si="96"/>
        <v>0.10714285714285725</v>
      </c>
      <c r="L181" s="18">
        <f>IF(ISNUMBER(J181), $B199 * K181, "")</f>
        <v>10714.285714285725</v>
      </c>
      <c r="M181" s="31">
        <v>12.3</v>
      </c>
      <c r="N181" s="32">
        <f t="shared" si="97"/>
        <v>9.8214285714285851E-2</v>
      </c>
      <c r="O181" s="18">
        <f>IF(ISNUMBER(M181), $B199 * N181, "")</f>
        <v>9821.4285714285852</v>
      </c>
      <c r="Q181" s="285"/>
      <c r="R181" s="285"/>
      <c r="S181" s="285"/>
    </row>
    <row r="182" spans="1:19" ht="17.25" thickBot="1">
      <c r="A182" s="125" t="s">
        <v>186</v>
      </c>
      <c r="B182" s="126">
        <v>9695</v>
      </c>
      <c r="C182" s="77">
        <v>-3.5323383100000001E-2</v>
      </c>
      <c r="D182" s="15">
        <v>10390</v>
      </c>
      <c r="E182" s="32">
        <f t="shared" si="94"/>
        <v>7.1686436307374937E-2</v>
      </c>
      <c r="F182" s="18">
        <f>IF(ISNUMBER(D182), $B199 * E182, "")</f>
        <v>7168.6436307374934</v>
      </c>
      <c r="G182" s="31">
        <v>10250</v>
      </c>
      <c r="H182" s="32">
        <f t="shared" si="95"/>
        <v>5.7246003094378543E-2</v>
      </c>
      <c r="I182" s="101">
        <f>IF(ISNUMBER(G182), $B199 * H182, "")</f>
        <v>5724.6003094378548</v>
      </c>
      <c r="J182" s="15">
        <v>10200</v>
      </c>
      <c r="K182" s="32">
        <f t="shared" si="96"/>
        <v>5.2088705518308409E-2</v>
      </c>
      <c r="L182" s="18">
        <f>IF(ISNUMBER(J182), $B199 * K182, "")</f>
        <v>5208.8705518308407</v>
      </c>
      <c r="M182" s="31">
        <v>10250</v>
      </c>
      <c r="N182" s="32">
        <f t="shared" si="97"/>
        <v>5.7246003094378543E-2</v>
      </c>
      <c r="O182" s="18">
        <f>IF(ISNUMBER(M182), $B199 * N182, "")</f>
        <v>5724.6003094378548</v>
      </c>
      <c r="Q182" s="285"/>
      <c r="R182" s="285"/>
      <c r="S182" s="285"/>
    </row>
    <row r="183" spans="1:19" ht="17.25" thickBot="1">
      <c r="A183" s="127" t="s">
        <v>69</v>
      </c>
      <c r="B183" s="128">
        <v>8710</v>
      </c>
      <c r="C183" s="78">
        <v>-3.5971222999999997E-2</v>
      </c>
      <c r="D183" s="20">
        <v>8685</v>
      </c>
      <c r="E183" s="21">
        <f t="shared" si="94"/>
        <v>-2.8702640642939152E-3</v>
      </c>
      <c r="F183" s="22">
        <f>IF(ISNUMBER(D183), $B199 * E183, "")</f>
        <v>-287.0264064293915</v>
      </c>
      <c r="G183" s="30">
        <v>8710</v>
      </c>
      <c r="H183" s="21">
        <f t="shared" si="95"/>
        <v>0</v>
      </c>
      <c r="I183" s="105">
        <f>IF(ISNUMBER(G183), $B199 * H183, "")</f>
        <v>0</v>
      </c>
      <c r="J183" s="20">
        <v>8670</v>
      </c>
      <c r="K183" s="21">
        <f t="shared" si="96"/>
        <v>-4.5924225028702642E-3</v>
      </c>
      <c r="L183" s="22">
        <f>IF(ISNUMBER(J183), $B199 * K183, "")</f>
        <v>-459.24225028702642</v>
      </c>
      <c r="M183" s="30">
        <v>8665</v>
      </c>
      <c r="N183" s="21">
        <f t="shared" si="97"/>
        <v>-5.1664753157290473E-3</v>
      </c>
      <c r="O183" s="22">
        <f>IF(ISNUMBER(M183), $B199 * N183, "")</f>
        <v>-516.64753157290477</v>
      </c>
      <c r="Q183" s="285"/>
      <c r="R183" s="285"/>
      <c r="S183" s="285"/>
    </row>
    <row r="184" spans="1:19" ht="17.25" thickBot="1">
      <c r="A184" s="125" t="s">
        <v>114</v>
      </c>
      <c r="B184" s="129">
        <v>750</v>
      </c>
      <c r="C184" s="80">
        <v>-3.59897172E-2</v>
      </c>
      <c r="D184" s="106">
        <v>790</v>
      </c>
      <c r="E184" s="107">
        <f>IF(ISNUMBER(D184), (D184 - $B184) / $B184, "")</f>
        <v>5.3333333333333337E-2</v>
      </c>
      <c r="F184" s="108">
        <f>IF(ISNUMBER(D184), $B199 * E184, "")</f>
        <v>5333.3333333333339</v>
      </c>
      <c r="G184" s="109">
        <v>781</v>
      </c>
      <c r="H184" s="107">
        <f>IF(ISNUMBER(G184), (G184 - $B184) / $B184, "")</f>
        <v>4.1333333333333333E-2</v>
      </c>
      <c r="I184" s="110">
        <f>IF(ISNUMBER(G184), $B199 * H184, "")</f>
        <v>4133.333333333333</v>
      </c>
      <c r="J184" s="106">
        <v>772</v>
      </c>
      <c r="K184" s="107">
        <f>IF(ISNUMBER(J184), (J184 - $B184) / $B184, "")</f>
        <v>2.9333333333333333E-2</v>
      </c>
      <c r="L184" s="108">
        <f>IF(ISNUMBER(J184), $B199 * K184, "")</f>
        <v>2933.3333333333335</v>
      </c>
      <c r="M184" s="109">
        <v>767</v>
      </c>
      <c r="N184" s="107">
        <f>IF(ISNUMBER(M184), (M184 - $B184) / $B184, "")</f>
        <v>2.2666666666666668E-2</v>
      </c>
      <c r="O184" s="108">
        <f>IF(ISNUMBER(M184), $B199 * N184, "")</f>
        <v>2266.666666666667</v>
      </c>
      <c r="Q184" s="285"/>
      <c r="R184" s="285"/>
      <c r="S184" s="285"/>
    </row>
    <row r="185" spans="1:19" ht="17.25" thickBot="1">
      <c r="A185" s="125" t="s">
        <v>142</v>
      </c>
      <c r="B185" s="126">
        <v>11580</v>
      </c>
      <c r="C185" s="77">
        <v>-3.6605657200000002E-2</v>
      </c>
      <c r="D185" s="15">
        <v>12030</v>
      </c>
      <c r="E185" s="32">
        <f t="shared" ref="E185:E188" si="98">IF(ISNUMBER(D185), (D185 - $B185) / $B185, "")</f>
        <v>3.8860103626943004E-2</v>
      </c>
      <c r="F185" s="18">
        <f>IF(ISNUMBER(D185), $B199 * E185, "")</f>
        <v>3886.0103626943005</v>
      </c>
      <c r="G185" s="31">
        <v>12030</v>
      </c>
      <c r="H185" s="32">
        <f t="shared" ref="H185:H188" si="99">IF(ISNUMBER(G185), (G185 - $B185) / $B185, "")</f>
        <v>3.8860103626943004E-2</v>
      </c>
      <c r="I185" s="101">
        <f>IF(ISNUMBER(G185), $B199 * H185, "")</f>
        <v>3886.0103626943005</v>
      </c>
      <c r="J185" s="15">
        <v>12040</v>
      </c>
      <c r="K185" s="32">
        <f t="shared" ref="K185:K188" si="100">IF(ISNUMBER(J185), (J185 - $B185) / $B185, "")</f>
        <v>3.9723661485319514E-2</v>
      </c>
      <c r="L185" s="18">
        <f>IF(ISNUMBER(J185), $B199 * K185, "")</f>
        <v>3972.3661485319512</v>
      </c>
      <c r="M185" s="31">
        <v>12020</v>
      </c>
      <c r="N185" s="32">
        <f t="shared" ref="N185:N188" si="101">IF(ISNUMBER(M185), (M185 - $B185) / $B185, "")</f>
        <v>3.7996545768566495E-2</v>
      </c>
      <c r="O185" s="18">
        <f>IF(ISNUMBER(M185), $B199 * N185, "")</f>
        <v>3799.6545768566493</v>
      </c>
      <c r="Q185" s="285"/>
      <c r="R185" s="285"/>
      <c r="S185" s="285"/>
    </row>
    <row r="186" spans="1:19" ht="17.25" thickBot="1">
      <c r="A186" s="125" t="s">
        <v>160</v>
      </c>
      <c r="B186" s="126">
        <v>1520</v>
      </c>
      <c r="C186" s="77">
        <v>-3.7974683500000002E-2</v>
      </c>
      <c r="D186" s="15">
        <v>1605</v>
      </c>
      <c r="E186" s="32">
        <f t="shared" si="98"/>
        <v>5.5921052631578948E-2</v>
      </c>
      <c r="F186" s="18">
        <f>IF(ISNUMBER(D186), $B199 * E186, "")</f>
        <v>5592.105263157895</v>
      </c>
      <c r="G186" s="31">
        <v>1605</v>
      </c>
      <c r="H186" s="32">
        <f t="shared" si="99"/>
        <v>5.5921052631578948E-2</v>
      </c>
      <c r="I186" s="101">
        <f>IF(ISNUMBER(G186), $B199 * H186, "")</f>
        <v>5592.105263157895</v>
      </c>
      <c r="J186" s="15">
        <v>1640</v>
      </c>
      <c r="K186" s="32">
        <f t="shared" si="100"/>
        <v>7.8947368421052627E-2</v>
      </c>
      <c r="L186" s="18">
        <f>IF(ISNUMBER(J186), $B199 * K186, "")</f>
        <v>7894.7368421052624</v>
      </c>
      <c r="M186" s="31">
        <v>1605</v>
      </c>
      <c r="N186" s="32">
        <f t="shared" si="101"/>
        <v>5.5921052631578948E-2</v>
      </c>
      <c r="O186" s="18">
        <f>IF(ISNUMBER(M186), $B199 * N186, "")</f>
        <v>5592.105263157895</v>
      </c>
      <c r="Q186" s="285"/>
      <c r="R186" s="285"/>
      <c r="S186" s="285"/>
    </row>
    <row r="187" spans="1:19" ht="17.25" thickBot="1">
      <c r="A187" s="125" t="s">
        <v>224</v>
      </c>
      <c r="B187" s="126">
        <v>5680</v>
      </c>
      <c r="C187" s="77">
        <v>-3.8103302300000003E-2</v>
      </c>
      <c r="D187" s="15">
        <v>5795</v>
      </c>
      <c r="E187" s="32">
        <f t="shared" si="98"/>
        <v>2.0246478873239437E-2</v>
      </c>
      <c r="F187" s="18">
        <f>IF(ISNUMBER(D187), $B199 * E187, "")</f>
        <v>2024.6478873239437</v>
      </c>
      <c r="G187" s="31">
        <v>5795</v>
      </c>
      <c r="H187" s="32">
        <f t="shared" si="99"/>
        <v>2.0246478873239437E-2</v>
      </c>
      <c r="I187" s="101">
        <f>IF(ISNUMBER(G187), $B199 * H187, "")</f>
        <v>2024.6478873239437</v>
      </c>
      <c r="J187" s="15">
        <v>5785</v>
      </c>
      <c r="K187" s="32">
        <f t="shared" si="100"/>
        <v>1.8485915492957746E-2</v>
      </c>
      <c r="L187" s="18">
        <f>IF(ISNUMBER(J187), $B199 * K187, "")</f>
        <v>1848.5915492957747</v>
      </c>
      <c r="M187" s="31">
        <v>5815</v>
      </c>
      <c r="N187" s="32">
        <f t="shared" si="101"/>
        <v>2.3767605633802816E-2</v>
      </c>
      <c r="O187" s="18">
        <f>IF(ISNUMBER(M187), $B199 * N187, "")</f>
        <v>2376.7605633802818</v>
      </c>
      <c r="Q187" s="33"/>
      <c r="R187" s="33"/>
    </row>
    <row r="188" spans="1:19" ht="17.25" thickBot="1">
      <c r="A188" s="130" t="s">
        <v>196</v>
      </c>
      <c r="B188" s="131">
        <v>4645</v>
      </c>
      <c r="C188" s="79">
        <v>-3.8302277400000001E-2</v>
      </c>
      <c r="D188" s="24">
        <v>4785</v>
      </c>
      <c r="E188" s="25">
        <f t="shared" si="98"/>
        <v>3.0139935414424113E-2</v>
      </c>
      <c r="F188" s="104">
        <f>IF(ISNUMBER(D188), $B199 * E188, "")</f>
        <v>3013.9935414424112</v>
      </c>
      <c r="G188" s="102">
        <v>4750</v>
      </c>
      <c r="H188" s="25">
        <f t="shared" si="99"/>
        <v>2.2604951560818085E-2</v>
      </c>
      <c r="I188" s="103">
        <f>IF(ISNUMBER(G188), $B199 * H188, "")</f>
        <v>2260.4951560818085</v>
      </c>
      <c r="J188" s="24">
        <v>4755</v>
      </c>
      <c r="K188" s="25">
        <f t="shared" si="100"/>
        <v>2.3681377825618945E-2</v>
      </c>
      <c r="L188" s="104">
        <f>IF(ISNUMBER(J188), $B199 * K188, "")</f>
        <v>2368.1377825618943</v>
      </c>
      <c r="M188" s="102">
        <v>4755</v>
      </c>
      <c r="N188" s="25">
        <f t="shared" si="101"/>
        <v>2.3681377825618945E-2</v>
      </c>
      <c r="O188" s="104">
        <f>IF(ISNUMBER(M188), $B199 * N188, "")</f>
        <v>2368.1377825618943</v>
      </c>
      <c r="Q188" s="294"/>
      <c r="R188" s="295"/>
      <c r="S188" s="296"/>
    </row>
    <row r="189" spans="1:19">
      <c r="A189" s="123" t="s">
        <v>120</v>
      </c>
      <c r="B189" s="124">
        <v>4950</v>
      </c>
      <c r="C189" s="76">
        <v>-4.0697674400000002E-2</v>
      </c>
      <c r="D189" s="13">
        <v>5270</v>
      </c>
      <c r="E189" s="14">
        <f>IF(ISNUMBER(D189), (D189 - $B189) / $B189, "")</f>
        <v>6.4646464646464646E-2</v>
      </c>
      <c r="F189" s="16">
        <f>IF(ISNUMBER(D189), $B199 * E189, "")</f>
        <v>6464.6464646464647</v>
      </c>
      <c r="G189" s="29">
        <v>5220</v>
      </c>
      <c r="H189" s="14">
        <f>IF(ISNUMBER(G189), (G189 - $B189) / $B189, "")</f>
        <v>5.4545454545454543E-2</v>
      </c>
      <c r="I189" s="100">
        <f>IF(ISNUMBER(G189), $B199 * H189, "")</f>
        <v>5454.545454545454</v>
      </c>
      <c r="J189" s="13">
        <v>5235</v>
      </c>
      <c r="K189" s="14">
        <f>IF(ISNUMBER(J189), (J189 - $B189) / $B189, "")</f>
        <v>5.7575757575757579E-2</v>
      </c>
      <c r="L189" s="16">
        <f>IF(ISNUMBER(J189), $B199 * K189, "")</f>
        <v>5757.575757575758</v>
      </c>
      <c r="M189" s="29">
        <v>5235</v>
      </c>
      <c r="N189" s="14">
        <f>IF(ISNUMBER(M189), (M189 - $B189) / $B189, "")</f>
        <v>5.7575757575757579E-2</v>
      </c>
      <c r="O189" s="16">
        <f>IF(ISNUMBER(M189), $B199 * N189, "")</f>
        <v>5757.575757575758</v>
      </c>
      <c r="Q189" s="297"/>
      <c r="R189" s="298"/>
      <c r="S189" s="299"/>
    </row>
    <row r="190" spans="1:19" ht="17.25" thickBot="1">
      <c r="A190" s="125" t="s">
        <v>180</v>
      </c>
      <c r="B190" s="126">
        <v>15520</v>
      </c>
      <c r="C190" s="77">
        <v>-4.1975308599999997E-2</v>
      </c>
      <c r="D190" s="15">
        <v>15920</v>
      </c>
      <c r="E190" s="32">
        <f t="shared" ref="E190:E193" si="102">IF(ISNUMBER(D190), (D190 - $B190) / $B190, "")</f>
        <v>2.5773195876288658E-2</v>
      </c>
      <c r="F190" s="18">
        <f>IF(ISNUMBER(D190), $B199 * E190, "")</f>
        <v>2577.319587628866</v>
      </c>
      <c r="G190" s="31">
        <v>16020</v>
      </c>
      <c r="H190" s="32">
        <f t="shared" ref="H190:H193" si="103">IF(ISNUMBER(G190), (G190 - $B190) / $B190, "")</f>
        <v>3.2216494845360821E-2</v>
      </c>
      <c r="I190" s="101">
        <f>IF(ISNUMBER(G190), $B199 * H190, "")</f>
        <v>3221.6494845360821</v>
      </c>
      <c r="J190" s="15">
        <v>16000</v>
      </c>
      <c r="K190" s="32">
        <f t="shared" ref="K190:K193" si="104">IF(ISNUMBER(J190), (J190 - $B190) / $B190, "")</f>
        <v>3.0927835051546393E-2</v>
      </c>
      <c r="L190" s="18">
        <f>IF(ISNUMBER(J190), $B199 * K190, "")</f>
        <v>3092.7835051546394</v>
      </c>
      <c r="M190" s="31">
        <v>15970</v>
      </c>
      <c r="N190" s="32">
        <f t="shared" ref="N190:N193" si="105">IF(ISNUMBER(M190), (M190 - $B190) / $B190, "")</f>
        <v>2.8994845360824743E-2</v>
      </c>
      <c r="O190" s="18">
        <f>IF(ISNUMBER(M190), $B199 * N190, "")</f>
        <v>2899.4845360824743</v>
      </c>
      <c r="Q190" s="300"/>
      <c r="R190" s="301"/>
      <c r="S190" s="302"/>
    </row>
    <row r="191" spans="1:19" ht="17.25" thickBot="1">
      <c r="A191" s="125" t="s">
        <v>204</v>
      </c>
      <c r="B191" s="126">
        <v>15.6</v>
      </c>
      <c r="C191" s="77">
        <v>-4.2944785300000003E-2</v>
      </c>
      <c r="D191" s="15">
        <v>16.8</v>
      </c>
      <c r="E191" s="32">
        <f t="shared" si="102"/>
        <v>7.6923076923076997E-2</v>
      </c>
      <c r="F191" s="18">
        <f>IF(ISNUMBER(D191), $B199 * E191, "")</f>
        <v>7692.3076923076997</v>
      </c>
      <c r="G191" s="31">
        <v>16.3</v>
      </c>
      <c r="H191" s="32">
        <f t="shared" si="103"/>
        <v>4.4871794871794941E-2</v>
      </c>
      <c r="I191" s="101">
        <f>IF(ISNUMBER(G191), $B199 * H191, "")</f>
        <v>4487.1794871794946</v>
      </c>
      <c r="J191" s="15">
        <v>16.5</v>
      </c>
      <c r="K191" s="32">
        <f t="shared" si="104"/>
        <v>5.7692307692307716E-2</v>
      </c>
      <c r="L191" s="18">
        <f>IF(ISNUMBER(J191), $B199 * K191, "")</f>
        <v>5769.2307692307713</v>
      </c>
      <c r="M191" s="31">
        <v>16.5</v>
      </c>
      <c r="N191" s="32">
        <f t="shared" si="105"/>
        <v>5.7692307692307716E-2</v>
      </c>
      <c r="O191" s="18">
        <f>IF(ISNUMBER(M191), $B199 * N191, "")</f>
        <v>5769.2307692307713</v>
      </c>
      <c r="Q191" s="285"/>
      <c r="R191" s="285"/>
      <c r="S191" s="285"/>
    </row>
    <row r="192" spans="1:19" ht="17.25" thickBot="1">
      <c r="A192" s="125" t="s">
        <v>156</v>
      </c>
      <c r="B192" s="126">
        <v>2065</v>
      </c>
      <c r="C192" s="77">
        <v>-4.6189376400000003E-2</v>
      </c>
      <c r="D192" s="15">
        <v>2190</v>
      </c>
      <c r="E192" s="32">
        <f t="shared" si="102"/>
        <v>6.0532687651331719E-2</v>
      </c>
      <c r="F192" s="18">
        <f>IF(ISNUMBER(D192), $B199 * E192, "")</f>
        <v>6053.2687651331717</v>
      </c>
      <c r="G192" s="31">
        <v>2250</v>
      </c>
      <c r="H192" s="32">
        <f t="shared" si="103"/>
        <v>8.9588377723970949E-2</v>
      </c>
      <c r="I192" s="101">
        <f>IF(ISNUMBER(G192), $B199 * H192, "")</f>
        <v>8958.8377723970953</v>
      </c>
      <c r="J192" s="15">
        <v>2215</v>
      </c>
      <c r="K192" s="32">
        <f t="shared" si="104"/>
        <v>7.2639225181598058E-2</v>
      </c>
      <c r="L192" s="18">
        <f>IF(ISNUMBER(J192), $B199 * K192, "")</f>
        <v>7263.9225181598058</v>
      </c>
      <c r="M192" s="31">
        <v>2200</v>
      </c>
      <c r="N192" s="32">
        <f t="shared" si="105"/>
        <v>6.5375302663438259E-2</v>
      </c>
      <c r="O192" s="18">
        <f>IF(ISNUMBER(M192), $B199 * N192, "")</f>
        <v>6537.530266343826</v>
      </c>
      <c r="Q192" s="280"/>
      <c r="R192" s="280"/>
      <c r="S192" s="280"/>
    </row>
    <row r="193" spans="1:19" ht="17.25" thickBot="1">
      <c r="A193" s="127" t="s">
        <v>92</v>
      </c>
      <c r="B193" s="128">
        <v>82500</v>
      </c>
      <c r="C193" s="78">
        <v>-4.7234091700000001E-2</v>
      </c>
      <c r="D193" s="20">
        <v>84030</v>
      </c>
      <c r="E193" s="21">
        <f t="shared" si="102"/>
        <v>1.8545454545454546E-2</v>
      </c>
      <c r="F193" s="22">
        <f>IF(ISNUMBER(D193), $B199 * E193, "")</f>
        <v>1854.5454545454545</v>
      </c>
      <c r="G193" s="30">
        <v>84160</v>
      </c>
      <c r="H193" s="21">
        <f t="shared" si="103"/>
        <v>2.012121212121212E-2</v>
      </c>
      <c r="I193" s="105">
        <f>IF(ISNUMBER(G193), $B199 * H193, "")</f>
        <v>2012.121212121212</v>
      </c>
      <c r="J193" s="20">
        <v>84070</v>
      </c>
      <c r="K193" s="21">
        <f t="shared" si="104"/>
        <v>1.9030303030303029E-2</v>
      </c>
      <c r="L193" s="22">
        <f>IF(ISNUMBER(J193), $B199 * K193, "")</f>
        <v>1903.030303030303</v>
      </c>
      <c r="M193" s="30">
        <v>83590</v>
      </c>
      <c r="N193" s="21">
        <f t="shared" si="105"/>
        <v>1.3212121212121212E-2</v>
      </c>
      <c r="O193" s="22">
        <f>IF(ISNUMBER(M193), $B199 * N193, "")</f>
        <v>1321.2121212121212</v>
      </c>
      <c r="Q193" s="280"/>
      <c r="R193" s="280"/>
      <c r="S193" s="280"/>
    </row>
    <row r="194" spans="1:19" ht="17.25" thickBot="1">
      <c r="A194" s="125" t="s">
        <v>166</v>
      </c>
      <c r="B194" s="129">
        <v>261</v>
      </c>
      <c r="C194" s="80">
        <v>-4.7445255499999998E-2</v>
      </c>
      <c r="D194" s="106">
        <v>273</v>
      </c>
      <c r="E194" s="107">
        <f>IF(ISNUMBER(D194), (D194 - $B194) / $B194, "")</f>
        <v>4.5977011494252873E-2</v>
      </c>
      <c r="F194" s="108">
        <f>IF(ISNUMBER(D194), $B199 * E194, "")</f>
        <v>4597.7011494252874</v>
      </c>
      <c r="G194" s="109">
        <v>268</v>
      </c>
      <c r="H194" s="107">
        <f>IF(ISNUMBER(G194), (G194 - $B194) / $B194, "")</f>
        <v>2.681992337164751E-2</v>
      </c>
      <c r="I194" s="110">
        <f>IF(ISNUMBER(G194), $B199 * H194, "")</f>
        <v>2681.992337164751</v>
      </c>
      <c r="J194" s="106">
        <v>268</v>
      </c>
      <c r="K194" s="107">
        <f>IF(ISNUMBER(J194), (J194 - $B194) / $B194, "")</f>
        <v>2.681992337164751E-2</v>
      </c>
      <c r="L194" s="108">
        <f>IF(ISNUMBER(J194), $B199 * K194, "")</f>
        <v>2681.992337164751</v>
      </c>
      <c r="M194" s="109">
        <v>266</v>
      </c>
      <c r="N194" s="107">
        <f>IF(ISNUMBER(M194), (M194 - $B194) / $B194, "")</f>
        <v>1.9157088122605363E-2</v>
      </c>
      <c r="O194" s="108">
        <f>IF(ISNUMBER(M194), $B199 * N194, "")</f>
        <v>1915.7088122605362</v>
      </c>
      <c r="Q194" s="285"/>
      <c r="R194" s="285"/>
      <c r="S194" s="285"/>
    </row>
    <row r="195" spans="1:19" ht="17.25" thickBot="1">
      <c r="A195" s="125" t="s">
        <v>146</v>
      </c>
      <c r="B195" s="126">
        <v>4200</v>
      </c>
      <c r="C195" s="77">
        <v>-5.1918735899999999E-2</v>
      </c>
      <c r="D195" s="15">
        <v>4340</v>
      </c>
      <c r="E195" s="32">
        <f t="shared" ref="E195:E198" si="106">IF(ISNUMBER(D195), (D195 - $B195) / $B195, "")</f>
        <v>3.3333333333333333E-2</v>
      </c>
      <c r="F195" s="18">
        <f>IF(ISNUMBER(D195), $B199 * E195, "")</f>
        <v>3333.3333333333335</v>
      </c>
      <c r="G195" s="31">
        <v>4325</v>
      </c>
      <c r="H195" s="32">
        <f t="shared" ref="H195:H198" si="107">IF(ISNUMBER(G195), (G195 - $B195) / $B195, "")</f>
        <v>2.976190476190476E-2</v>
      </c>
      <c r="I195" s="101">
        <f>IF(ISNUMBER(G195), $B199 * H195, "")</f>
        <v>2976.1904761904761</v>
      </c>
      <c r="J195" s="15">
        <v>4290</v>
      </c>
      <c r="K195" s="32">
        <f t="shared" ref="K195:K198" si="108">IF(ISNUMBER(J195), (J195 - $B195) / $B195, "")</f>
        <v>2.1428571428571429E-2</v>
      </c>
      <c r="L195" s="18">
        <f>IF(ISNUMBER(J195), $B199 * K195, "")</f>
        <v>2142.8571428571427</v>
      </c>
      <c r="M195" s="31">
        <v>4250</v>
      </c>
      <c r="N195" s="32">
        <f t="shared" ref="N195:N198" si="109">IF(ISNUMBER(M195), (M195 - $B195) / $B195, "")</f>
        <v>1.1904761904761904E-2</v>
      </c>
      <c r="O195" s="18">
        <f>IF(ISNUMBER(M195), $B199 * N195, "")</f>
        <v>1190.4761904761904</v>
      </c>
      <c r="Q195" s="285"/>
      <c r="R195" s="285"/>
      <c r="S195" s="285"/>
    </row>
    <row r="196" spans="1:19" ht="17.25" thickBot="1">
      <c r="A196" s="125" t="s">
        <v>110</v>
      </c>
      <c r="B196" s="126">
        <v>200</v>
      </c>
      <c r="C196" s="77">
        <v>-5.2132701400000002E-2</v>
      </c>
      <c r="D196" s="15">
        <v>210</v>
      </c>
      <c r="E196" s="32">
        <f t="shared" si="106"/>
        <v>0.05</v>
      </c>
      <c r="F196" s="18">
        <f>IF(ISNUMBER(D196), $B199 * E196, "")</f>
        <v>5000</v>
      </c>
      <c r="G196" s="31">
        <v>207</v>
      </c>
      <c r="H196" s="32">
        <f t="shared" si="107"/>
        <v>3.5000000000000003E-2</v>
      </c>
      <c r="I196" s="101">
        <f>IF(ISNUMBER(G196), $B199 * H196, "")</f>
        <v>3500.0000000000005</v>
      </c>
      <c r="J196" s="15">
        <v>207</v>
      </c>
      <c r="K196" s="32">
        <f t="shared" si="108"/>
        <v>3.5000000000000003E-2</v>
      </c>
      <c r="L196" s="18">
        <f>IF(ISNUMBER(J196), $B199 * K196, "")</f>
        <v>3500.0000000000005</v>
      </c>
      <c r="M196" s="31">
        <v>206</v>
      </c>
      <c r="N196" s="32">
        <f t="shared" si="109"/>
        <v>0.03</v>
      </c>
      <c r="O196" s="18">
        <f>IF(ISNUMBER(M196), $B199 * N196, "")</f>
        <v>3000</v>
      </c>
      <c r="Q196" s="285"/>
      <c r="R196" s="285"/>
      <c r="S196" s="285"/>
    </row>
    <row r="197" spans="1:19">
      <c r="A197" s="125" t="s">
        <v>192</v>
      </c>
      <c r="B197" s="126">
        <v>258</v>
      </c>
      <c r="C197" s="77">
        <v>-5.4945054899999998E-2</v>
      </c>
      <c r="D197" s="15">
        <v>281</v>
      </c>
      <c r="E197" s="32">
        <f t="shared" si="106"/>
        <v>8.9147286821705432E-2</v>
      </c>
      <c r="F197" s="18">
        <f>IF(ISNUMBER(D197), $B199 * E197, "")</f>
        <v>8914.7286821705438</v>
      </c>
      <c r="G197" s="31">
        <v>276</v>
      </c>
      <c r="H197" s="32">
        <f t="shared" si="107"/>
        <v>6.9767441860465115E-2</v>
      </c>
      <c r="I197" s="101">
        <f>IF(ISNUMBER(G197), $B199 * H197, "")</f>
        <v>6976.7441860465115</v>
      </c>
      <c r="J197" s="15">
        <v>281</v>
      </c>
      <c r="K197" s="32">
        <f t="shared" si="108"/>
        <v>8.9147286821705432E-2</v>
      </c>
      <c r="L197" s="18">
        <f>IF(ISNUMBER(J197), $B199 * K197, "")</f>
        <v>8914.7286821705438</v>
      </c>
      <c r="M197" s="31">
        <v>274</v>
      </c>
      <c r="N197" s="32">
        <f t="shared" si="109"/>
        <v>6.2015503875968991E-2</v>
      </c>
      <c r="O197" s="18">
        <f>IF(ISNUMBER(M197), $B199 * N197, "")</f>
        <v>6201.5503875968989</v>
      </c>
      <c r="Q197" s="307"/>
      <c r="R197" s="308"/>
      <c r="S197" s="309"/>
    </row>
    <row r="198" spans="1:19" ht="17.25" thickBot="1">
      <c r="A198" s="130" t="s">
        <v>106</v>
      </c>
      <c r="B198" s="131">
        <v>92720</v>
      </c>
      <c r="C198" s="79">
        <v>-6.8982829600000004E-2</v>
      </c>
      <c r="D198" s="24">
        <v>93390</v>
      </c>
      <c r="E198" s="25">
        <f t="shared" si="106"/>
        <v>7.2260569456427956E-3</v>
      </c>
      <c r="F198" s="104">
        <f>IF(ISNUMBER(D198), $B199 * E198, "")</f>
        <v>722.60569456427959</v>
      </c>
      <c r="G198" s="102">
        <v>93190</v>
      </c>
      <c r="H198" s="25">
        <f t="shared" si="107"/>
        <v>5.0690250215703189E-3</v>
      </c>
      <c r="I198" s="103">
        <f>IF(ISNUMBER(G198), $B199 * H198, "")</f>
        <v>506.9025021570319</v>
      </c>
      <c r="J198" s="24">
        <v>94160</v>
      </c>
      <c r="K198" s="25">
        <f t="shared" si="108"/>
        <v>1.5530629853321829E-2</v>
      </c>
      <c r="L198" s="104">
        <f>IF(ISNUMBER(J198), $B199 * K198, "")</f>
        <v>1553.062985332183</v>
      </c>
      <c r="M198" s="102">
        <v>93000</v>
      </c>
      <c r="N198" s="25">
        <f t="shared" si="109"/>
        <v>3.0198446937014668E-3</v>
      </c>
      <c r="O198" s="104">
        <f>IF(ISNUMBER(M198), $B199 * N198, "")</f>
        <v>301.98446937014666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4.6214258636252795E-2</v>
      </c>
      <c r="F199" s="28">
        <f>SUM(F179:F198)</f>
        <v>92428.517272505575</v>
      </c>
      <c r="G199" s="26" t="s">
        <v>271</v>
      </c>
      <c r="H199" s="27">
        <f>IF(COUNT(H179:H198), SUM(H179:H198) / COUNT(H179:H198), 0)</f>
        <v>3.9879647137240806E-2</v>
      </c>
      <c r="I199" s="28">
        <f>SUM(I179:I198)</f>
        <v>79759.294274481595</v>
      </c>
      <c r="J199" s="26" t="s">
        <v>271</v>
      </c>
      <c r="K199" s="27">
        <f>IF(COUNT(K179:K198), SUM(K179:K198) / COUNT(K179:K198), 0)</f>
        <v>4.0643557468858241E-2</v>
      </c>
      <c r="L199" s="28">
        <f>SUM(L179:L198)</f>
        <v>81287.114937716469</v>
      </c>
      <c r="M199" s="26" t="s">
        <v>271</v>
      </c>
      <c r="N199" s="27">
        <f>IF(COUNT(N179:N198), SUM(N179:N198) / COUNT(N179:N198), 0)</f>
        <v>3.5179969169980299E-2</v>
      </c>
      <c r="O199" s="28">
        <f>SUM(O179:O198)</f>
        <v>70359.938339960601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1C14-3390-46D2-9D4A-A6613937DF01}">
  <sheetPr codeName="Sheet30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44432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-69,755 KRW (-3.49%)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3,111 KRW (0.18%)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-54,927 KRW (-2.75%)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-62,262 KRW (-3.11%)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51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2021-08-24(화) 오전 00:00</v>
      </c>
      <c r="C15" s="326"/>
      <c r="D15" s="282" t="str">
        <f>TEXT($G$1, "[$-ko-KR]yyyy-mm-dd(ddd) ") &amp; "오후 14:00"</f>
        <v>2021-08-24(화) 오후 14:00</v>
      </c>
      <c r="E15" s="283"/>
      <c r="F15" s="284"/>
      <c r="G15" s="282" t="str">
        <f>TEXT($G$1, "[$-ko-KR]yyyy-mm-dd(ddd) ") &amp; "오후 19:00"</f>
        <v>2021-08-24(화) 오후 19:00</v>
      </c>
      <c r="H15" s="283"/>
      <c r="I15" s="284"/>
      <c r="J15" s="282" t="str">
        <f>TEXT($G$1, "[$-ko-KR]yyyy-mm-dd(ddd) ") &amp; "오후 21:00"</f>
        <v>2021-08-24(화) 오후 21:00</v>
      </c>
      <c r="K15" s="283"/>
      <c r="L15" s="284"/>
      <c r="M15" s="282" t="str">
        <f>TEXT($G$1+1, "[$-ko-KR]yyyy-mm-dd(ddd) ") &amp; "오전 00:00"</f>
        <v>2021-08-25(수)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2" t="s">
        <v>37</v>
      </c>
      <c r="H16" s="253" t="s">
        <v>40</v>
      </c>
      <c r="I16" s="25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51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2021-08-24(화) 오전 00:00</v>
      </c>
      <c r="C42" s="323"/>
      <c r="D42" s="282" t="str">
        <f>TEXT($G$1, "[$-ko-KR]yyyy-mm-dd(ddd) ") &amp; "오후 14:00"</f>
        <v>2021-08-24(화) 오후 14:00</v>
      </c>
      <c r="E42" s="283"/>
      <c r="F42" s="284"/>
      <c r="G42" s="282" t="str">
        <f>TEXT($G$1, "[$-ko-KR]yyyy-mm-dd(ddd) ") &amp; "오후 19:00"</f>
        <v>2021-08-24(화) 오후 19:00</v>
      </c>
      <c r="H42" s="283"/>
      <c r="I42" s="284"/>
      <c r="J42" s="282" t="str">
        <f>TEXT($G$1, "[$-ko-KR]yyyy-mm-dd(ddd) ") &amp; "오후 21:00"</f>
        <v>2021-08-24(화) 오후 21:00</v>
      </c>
      <c r="K42" s="283"/>
      <c r="L42" s="284"/>
      <c r="M42" s="282" t="str">
        <f>TEXT($G$1+1, "[$-ko-KR]yyyy-mm-dd(ddd) ") &amp; "오전 00:00"</f>
        <v>2021-08-25(수)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2" t="s">
        <v>58</v>
      </c>
      <c r="H43" s="253" t="s">
        <v>268</v>
      </c>
      <c r="I43" s="25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65</v>
      </c>
      <c r="B44" s="124">
        <v>50.2</v>
      </c>
      <c r="C44" s="76">
        <v>0.15935334870000001</v>
      </c>
      <c r="D44" s="13">
        <v>48.2</v>
      </c>
      <c r="E44" s="14">
        <f>IF(ISNUMBER(D44), (D44 - $B44) / $B44, "")</f>
        <v>-3.9840637450199202E-2</v>
      </c>
      <c r="F44" s="16">
        <f>IF(ISNUMBER(D44), $B64 * E44, "")</f>
        <v>-3984.0637450199201</v>
      </c>
      <c r="G44" s="29">
        <v>48.5</v>
      </c>
      <c r="H44" s="14">
        <f>IF(ISNUMBER(G44), (G44 - $B44) / $B44, "")</f>
        <v>-3.3864541832669376E-2</v>
      </c>
      <c r="I44" s="100">
        <f>IF(ISNUMBER(G44), $B64 * H44, "")</f>
        <v>-3386.4541832669374</v>
      </c>
      <c r="J44" s="13">
        <v>47.5</v>
      </c>
      <c r="K44" s="14">
        <f>IF(ISNUMBER(J44), (J44 - $B44) / $B44, "")</f>
        <v>-5.3784860557768981E-2</v>
      </c>
      <c r="L44" s="16">
        <f>IF(ISNUMBER(J44), $B64 * K44, "")</f>
        <v>-5378.486055776898</v>
      </c>
      <c r="M44" s="29">
        <v>46.7</v>
      </c>
      <c r="N44" s="14">
        <f>IF(ISNUMBER(M44), (M44 - $B44) / $B44, "")</f>
        <v>-6.9721115537848599E-2</v>
      </c>
      <c r="O44" s="16">
        <f>IF(ISNUMBER(M44), $B64 * N44, "")</f>
        <v>-6972.11155378486</v>
      </c>
      <c r="Q44" s="280"/>
      <c r="R44" s="280"/>
      <c r="S44" s="280"/>
    </row>
    <row r="45" spans="1:19" ht="17.25" customHeight="1" thickBot="1">
      <c r="A45" s="125" t="s">
        <v>234</v>
      </c>
      <c r="B45" s="126">
        <v>80.2</v>
      </c>
      <c r="C45" s="77">
        <v>9.2643051800000001E-2</v>
      </c>
      <c r="D45" s="15">
        <v>81.5</v>
      </c>
      <c r="E45" s="32">
        <f t="shared" ref="E45:E48" si="14">IF(ISNUMBER(D45), (D45 - $B45) / $B45, "")</f>
        <v>1.6209476309226898E-2</v>
      </c>
      <c r="F45" s="18">
        <f>IF(ISNUMBER(D45), $B64 * E45, "")</f>
        <v>1620.9476309226898</v>
      </c>
      <c r="G45" s="31">
        <v>83</v>
      </c>
      <c r="H45" s="32">
        <f t="shared" ref="H45:H48" si="15">IF(ISNUMBER(G45), (G45 - $B45) / $B45, "")</f>
        <v>3.4912718204488741E-2</v>
      </c>
      <c r="I45" s="101">
        <f>IF(ISNUMBER(G45), $B64 * H45, "")</f>
        <v>3491.2718204488742</v>
      </c>
      <c r="J45" s="15">
        <v>83</v>
      </c>
      <c r="K45" s="32">
        <f t="shared" ref="K45:K48" si="16">IF(ISNUMBER(J45), (J45 - $B45) / $B45, "")</f>
        <v>3.4912718204488741E-2</v>
      </c>
      <c r="L45" s="18">
        <f>IF(ISNUMBER(J45), $B64 * K45, "")</f>
        <v>3491.2718204488742</v>
      </c>
      <c r="M45" s="31">
        <v>80</v>
      </c>
      <c r="N45" s="32">
        <f t="shared" ref="N45:N48" si="17">IF(ISNUMBER(M45), (M45 - $B45) / $B45, "")</f>
        <v>-2.4937655860349482E-3</v>
      </c>
      <c r="O45" s="18">
        <f>IF(ISNUMBER(M45), $B64 * N45, "")</f>
        <v>-249.37655860349483</v>
      </c>
      <c r="Q45" s="280"/>
      <c r="R45" s="280"/>
      <c r="S45" s="280"/>
    </row>
    <row r="46" spans="1:19" ht="17.25" customHeight="1" thickBot="1">
      <c r="A46" s="125" t="s">
        <v>216</v>
      </c>
      <c r="B46" s="126">
        <v>12.3</v>
      </c>
      <c r="C46" s="77">
        <v>8.8495575199999996E-2</v>
      </c>
      <c r="D46" s="15">
        <v>12.7</v>
      </c>
      <c r="E46" s="32">
        <f t="shared" si="14"/>
        <v>3.2520325203251918E-2</v>
      </c>
      <c r="F46" s="18">
        <f>IF(ISNUMBER(D46), $B64 * E46, "")</f>
        <v>3252.0325203251919</v>
      </c>
      <c r="G46" s="31">
        <v>12.9</v>
      </c>
      <c r="H46" s="32">
        <f t="shared" si="15"/>
        <v>4.8780487804878016E-2</v>
      </c>
      <c r="I46" s="101">
        <f>IF(ISNUMBER(G46), $B64 * H46, "")</f>
        <v>4878.0487804878012</v>
      </c>
      <c r="J46" s="15">
        <v>12.6</v>
      </c>
      <c r="K46" s="32">
        <f t="shared" si="16"/>
        <v>2.4390243902438935E-2</v>
      </c>
      <c r="L46" s="18">
        <f>IF(ISNUMBER(J46), $B64 * K46, "")</f>
        <v>2439.0243902438933</v>
      </c>
      <c r="M46" s="31">
        <v>12.2</v>
      </c>
      <c r="N46" s="32">
        <f t="shared" si="17"/>
        <v>-8.1300813008131235E-3</v>
      </c>
      <c r="O46" s="18">
        <f>IF(ISNUMBER(M46), $B64 * N46, "")</f>
        <v>-813.0081300813124</v>
      </c>
      <c r="Q46" s="285"/>
      <c r="R46" s="285"/>
      <c r="S46" s="285"/>
    </row>
    <row r="47" spans="1:19" ht="17.25" customHeight="1" thickBot="1">
      <c r="A47" s="125" t="s">
        <v>150</v>
      </c>
      <c r="B47" s="126">
        <v>13.9</v>
      </c>
      <c r="C47" s="77">
        <v>6.10687023E-2</v>
      </c>
      <c r="D47" s="15">
        <v>14.5</v>
      </c>
      <c r="E47" s="32">
        <f t="shared" si="14"/>
        <v>4.3165467625899255E-2</v>
      </c>
      <c r="F47" s="18">
        <f>IF(ISNUMBER(D47), $B64 * E47, "")</f>
        <v>4316.5467625899255</v>
      </c>
      <c r="G47" s="31">
        <v>14.5</v>
      </c>
      <c r="H47" s="32">
        <f t="shared" si="15"/>
        <v>4.3165467625899255E-2</v>
      </c>
      <c r="I47" s="101">
        <f>IF(ISNUMBER(G47), $B64 * H47, "")</f>
        <v>4316.5467625899255</v>
      </c>
      <c r="J47" s="15">
        <v>14.5</v>
      </c>
      <c r="K47" s="32">
        <f t="shared" si="16"/>
        <v>4.3165467625899255E-2</v>
      </c>
      <c r="L47" s="18">
        <f>IF(ISNUMBER(J47), $B64 * K47, "")</f>
        <v>4316.5467625899255</v>
      </c>
      <c r="M47" s="31">
        <v>13.8</v>
      </c>
      <c r="N47" s="32">
        <f t="shared" si="17"/>
        <v>-7.1942446043165211E-3</v>
      </c>
      <c r="O47" s="18">
        <f>IF(ISNUMBER(M47), $B64 * N47, "")</f>
        <v>-719.42446043165216</v>
      </c>
      <c r="Q47" s="285"/>
      <c r="R47" s="285"/>
      <c r="S47" s="285"/>
    </row>
    <row r="48" spans="1:19" ht="17.25" customHeight="1" thickBot="1">
      <c r="A48" s="127" t="s">
        <v>178</v>
      </c>
      <c r="B48" s="128">
        <v>17.899999999999999</v>
      </c>
      <c r="C48" s="78">
        <v>5.91715976E-2</v>
      </c>
      <c r="D48" s="20">
        <v>20</v>
      </c>
      <c r="E48" s="21">
        <f t="shared" si="14"/>
        <v>0.11731843575419003</v>
      </c>
      <c r="F48" s="22">
        <f>IF(ISNUMBER(D48), $B64 * E48, "")</f>
        <v>11731.843575419003</v>
      </c>
      <c r="G48" s="30">
        <v>19.600000000000001</v>
      </c>
      <c r="H48" s="21">
        <f t="shared" si="15"/>
        <v>9.4972067039106309E-2</v>
      </c>
      <c r="I48" s="105">
        <f>IF(ISNUMBER(G48), $B64 * H48, "")</f>
        <v>9497.2067039106314</v>
      </c>
      <c r="J48" s="20">
        <v>19.399999999999999</v>
      </c>
      <c r="K48" s="21">
        <f t="shared" si="16"/>
        <v>8.3798882681564255E-2</v>
      </c>
      <c r="L48" s="22">
        <f>IF(ISNUMBER(J48), $B64 * K48, "")</f>
        <v>8379.8882681564246</v>
      </c>
      <c r="M48" s="30">
        <v>18.7</v>
      </c>
      <c r="N48" s="21">
        <f t="shared" si="17"/>
        <v>4.4692737430167641E-2</v>
      </c>
      <c r="O48" s="22">
        <f>IF(ISNUMBER(M48), $B64 * N48, "")</f>
        <v>4469.2737430167645</v>
      </c>
      <c r="Q48" s="285"/>
      <c r="R48" s="285"/>
      <c r="S48" s="285"/>
    </row>
    <row r="49" spans="1:19" ht="17.25" customHeight="1" thickBot="1">
      <c r="A49" s="125" t="s">
        <v>210</v>
      </c>
      <c r="B49" s="129">
        <v>13.4</v>
      </c>
      <c r="C49" s="80">
        <v>5.5118110200000001E-2</v>
      </c>
      <c r="D49" s="106">
        <v>14.3</v>
      </c>
      <c r="E49" s="107">
        <f>IF(ISNUMBER(D49), (D49 - $B49) / $B49, "")</f>
        <v>6.7164179104477639E-2</v>
      </c>
      <c r="F49" s="108">
        <f>IF(ISNUMBER(D49), $B64 * E49, "")</f>
        <v>6716.4179104477644</v>
      </c>
      <c r="G49" s="109">
        <v>14.4</v>
      </c>
      <c r="H49" s="107">
        <f>IF(ISNUMBER(G49), (G49 - $B49) / $B49, "")</f>
        <v>7.4626865671641784E-2</v>
      </c>
      <c r="I49" s="110">
        <f>IF(ISNUMBER(G49), $B64 * H49, "")</f>
        <v>7462.6865671641781</v>
      </c>
      <c r="J49" s="106">
        <v>14.5</v>
      </c>
      <c r="K49" s="107">
        <f>IF(ISNUMBER(J49), (J49 - $B49) / $B49, "")</f>
        <v>8.2089552238805943E-2</v>
      </c>
      <c r="L49" s="108">
        <f>IF(ISNUMBER(J49), $B64 * K49, "")</f>
        <v>8208.9552238805936</v>
      </c>
      <c r="M49" s="109">
        <v>14</v>
      </c>
      <c r="N49" s="107">
        <f>IF(ISNUMBER(M49), (M49 - $B49) / $B49, "")</f>
        <v>4.4776119402985044E-2</v>
      </c>
      <c r="O49" s="108">
        <f>IF(ISNUMBER(M49), $B64 * N49, "")</f>
        <v>4477.6119402985041</v>
      </c>
      <c r="Q49" s="285"/>
      <c r="R49" s="285"/>
      <c r="S49" s="285"/>
    </row>
    <row r="50" spans="1:19" ht="17.25" customHeight="1" thickBot="1">
      <c r="A50" s="125" t="s">
        <v>148</v>
      </c>
      <c r="B50" s="126">
        <v>23.8</v>
      </c>
      <c r="C50" s="77">
        <v>5.3097345099999999E-2</v>
      </c>
      <c r="D50" s="15">
        <v>25.8</v>
      </c>
      <c r="E50" s="32">
        <f t="shared" ref="E50:E53" si="18">IF(ISNUMBER(D50), (D50 - $B50) / $B50, "")</f>
        <v>8.4033613445378144E-2</v>
      </c>
      <c r="F50" s="18">
        <f>IF(ISNUMBER(D50), $B64 * E50, "")</f>
        <v>8403.3613445378141</v>
      </c>
      <c r="G50" s="31">
        <v>26.2</v>
      </c>
      <c r="H50" s="32">
        <f t="shared" ref="H50:H53" si="19">IF(ISNUMBER(G50), (G50 - $B50) / $B50, "")</f>
        <v>0.10084033613445371</v>
      </c>
      <c r="I50" s="101">
        <f>IF(ISNUMBER(G50), $B64 * H50, "")</f>
        <v>10084.033613445372</v>
      </c>
      <c r="J50" s="15">
        <v>26</v>
      </c>
      <c r="K50" s="32">
        <f t="shared" ref="K50:K53" si="20">IF(ISNUMBER(J50), (J50 - $B50) / $B50, "")</f>
        <v>9.2436974789915929E-2</v>
      </c>
      <c r="L50" s="18">
        <f>IF(ISNUMBER(J50), $B64 * K50, "")</f>
        <v>9243.697478991593</v>
      </c>
      <c r="M50" s="31">
        <v>24.7</v>
      </c>
      <c r="N50" s="32">
        <f t="shared" ref="N50:N53" si="21">IF(ISNUMBER(M50), (M50 - $B50) / $B50, "")</f>
        <v>3.781512605042011E-2</v>
      </c>
      <c r="O50" s="18">
        <f>IF(ISNUMBER(M50), $B64 * N50, "")</f>
        <v>3781.5126050420108</v>
      </c>
      <c r="Q50" s="285"/>
      <c r="R50" s="285"/>
      <c r="S50" s="285"/>
    </row>
    <row r="51" spans="1:19" ht="17.25" customHeight="1" thickBot="1">
      <c r="A51" s="125" t="s">
        <v>72</v>
      </c>
      <c r="B51" s="126">
        <v>25.4</v>
      </c>
      <c r="C51" s="77">
        <v>4.9586776899999997E-2</v>
      </c>
      <c r="D51" s="15">
        <v>26.5</v>
      </c>
      <c r="E51" s="32">
        <f t="shared" si="18"/>
        <v>4.3307086614173283E-2</v>
      </c>
      <c r="F51" s="18">
        <f>IF(ISNUMBER(D51), $B64 * E51, "")</f>
        <v>4330.7086614173286</v>
      </c>
      <c r="G51" s="31">
        <v>26.7</v>
      </c>
      <c r="H51" s="32">
        <f t="shared" si="19"/>
        <v>5.1181102362204758E-2</v>
      </c>
      <c r="I51" s="101">
        <f>IF(ISNUMBER(G51), $B64 * H51, "")</f>
        <v>5118.1102362204756</v>
      </c>
      <c r="J51" s="15">
        <v>26.3</v>
      </c>
      <c r="K51" s="32">
        <f t="shared" si="20"/>
        <v>3.5433070866141815E-2</v>
      </c>
      <c r="L51" s="18">
        <f>IF(ISNUMBER(J51), $B64 * K51, "")</f>
        <v>3543.3070866141816</v>
      </c>
      <c r="M51" s="31">
        <v>25.4</v>
      </c>
      <c r="N51" s="32">
        <f t="shared" si="21"/>
        <v>0</v>
      </c>
      <c r="O51" s="18">
        <f>IF(ISNUMBER(M51), $B64 * N51, "")</f>
        <v>0</v>
      </c>
      <c r="Q51" s="285"/>
      <c r="R51" s="285"/>
      <c r="S51" s="285"/>
    </row>
    <row r="52" spans="1:19" ht="17.25" customHeight="1" thickBot="1">
      <c r="A52" s="125" t="s">
        <v>208</v>
      </c>
      <c r="B52" s="126">
        <v>14.9</v>
      </c>
      <c r="C52" s="77">
        <v>4.9295774600000002E-2</v>
      </c>
      <c r="D52" s="15">
        <v>15.8</v>
      </c>
      <c r="E52" s="32">
        <f t="shared" si="18"/>
        <v>6.0402684563758413E-2</v>
      </c>
      <c r="F52" s="18">
        <f>IF(ISNUMBER(D52), $B64 * E52, "")</f>
        <v>6040.2684563758412</v>
      </c>
      <c r="G52" s="31">
        <v>15.7</v>
      </c>
      <c r="H52" s="32">
        <f t="shared" si="19"/>
        <v>5.3691275167785164E-2</v>
      </c>
      <c r="I52" s="101">
        <f>IF(ISNUMBER(G52), $B64 * H52, "")</f>
        <v>5369.1275167785161</v>
      </c>
      <c r="J52" s="15">
        <v>15.4</v>
      </c>
      <c r="K52" s="32">
        <f t="shared" si="20"/>
        <v>3.3557046979865772E-2</v>
      </c>
      <c r="L52" s="18">
        <f>IF(ISNUMBER(J52), $B64 * K52, "")</f>
        <v>3355.7046979865772</v>
      </c>
      <c r="M52" s="31">
        <v>15</v>
      </c>
      <c r="N52" s="32">
        <f t="shared" si="21"/>
        <v>6.7114093959731299E-3</v>
      </c>
      <c r="O52" s="18">
        <f>IF(ISNUMBER(M52), $B64 * N52, "")</f>
        <v>671.14093959731304</v>
      </c>
      <c r="Q52" s="33"/>
      <c r="R52" s="33"/>
    </row>
    <row r="53" spans="1:19" ht="17.25" customHeight="1" thickBot="1">
      <c r="A53" s="130" t="s">
        <v>204</v>
      </c>
      <c r="B53" s="131">
        <v>16.5</v>
      </c>
      <c r="C53" s="79">
        <v>4.4303797499999999E-2</v>
      </c>
      <c r="D53" s="24">
        <v>17.5</v>
      </c>
      <c r="E53" s="25">
        <f t="shared" si="18"/>
        <v>6.0606060606060608E-2</v>
      </c>
      <c r="F53" s="104">
        <f>IF(ISNUMBER(D53), $B64 * E53, "")</f>
        <v>6060.606060606061</v>
      </c>
      <c r="G53" s="102">
        <v>17.600000000000001</v>
      </c>
      <c r="H53" s="25">
        <f t="shared" si="19"/>
        <v>6.6666666666666749E-2</v>
      </c>
      <c r="I53" s="103">
        <f>IF(ISNUMBER(G53), $B64 * H53, "")</f>
        <v>6666.6666666666752</v>
      </c>
      <c r="J53" s="24">
        <v>17.399999999999999</v>
      </c>
      <c r="K53" s="25">
        <f t="shared" si="20"/>
        <v>5.454545454545446E-2</v>
      </c>
      <c r="L53" s="104">
        <f>IF(ISNUMBER(J53), $B64 * K53, "")</f>
        <v>5454.5454545454459</v>
      </c>
      <c r="M53" s="102">
        <v>16.5</v>
      </c>
      <c r="N53" s="25">
        <f t="shared" si="21"/>
        <v>0</v>
      </c>
      <c r="O53" s="104">
        <f>IF(ISNUMBER(M53), $B64 * N53, "")</f>
        <v>0</v>
      </c>
      <c r="Q53" s="294"/>
      <c r="R53" s="295"/>
      <c r="S53" s="296"/>
    </row>
    <row r="54" spans="1:19" ht="17.25" customHeight="1">
      <c r="A54" s="123" t="s">
        <v>202</v>
      </c>
      <c r="B54" s="124">
        <v>92.5</v>
      </c>
      <c r="C54" s="76">
        <v>3.9325842700000002E-2</v>
      </c>
      <c r="D54" s="13">
        <v>99.2</v>
      </c>
      <c r="E54" s="14">
        <f>IF(ISNUMBER(D54), (D54 - $B54) / $B54, "")</f>
        <v>7.243243243243247E-2</v>
      </c>
      <c r="F54" s="16">
        <f>IF(ISNUMBER(D54), $B64 * E54, "")</f>
        <v>7243.243243243247</v>
      </c>
      <c r="G54" s="29">
        <v>100</v>
      </c>
      <c r="H54" s="14">
        <f>IF(ISNUMBER(G54), (G54 - $B54) / $B54, "")</f>
        <v>8.1081081081081086E-2</v>
      </c>
      <c r="I54" s="100">
        <f>IF(ISNUMBER(G54), $B64 * H54, "")</f>
        <v>8108.1081081081084</v>
      </c>
      <c r="J54" s="13">
        <v>99</v>
      </c>
      <c r="K54" s="14">
        <f>IF(ISNUMBER(J54), (J54 - $B54) / $B54, "")</f>
        <v>7.0270270270270274E-2</v>
      </c>
      <c r="L54" s="16">
        <f>IF(ISNUMBER(J54), $B64 * K54, "")</f>
        <v>7027.0270270270275</v>
      </c>
      <c r="M54" s="29">
        <v>95.9</v>
      </c>
      <c r="N54" s="14">
        <f>IF(ISNUMBER(M54), (M54 - $B54) / $B54, "")</f>
        <v>3.6756756756756818E-2</v>
      </c>
      <c r="O54" s="16">
        <f>IF(ISNUMBER(M54), $B64 * N54, "")</f>
        <v>3675.6756756756818</v>
      </c>
      <c r="Q54" s="297"/>
      <c r="R54" s="298"/>
      <c r="S54" s="299"/>
    </row>
    <row r="55" spans="1:19" ht="17.25" customHeight="1" thickBot="1">
      <c r="A55" s="125" t="s">
        <v>188</v>
      </c>
      <c r="B55" s="126">
        <v>13.5</v>
      </c>
      <c r="C55" s="77">
        <v>3.8461538500000003E-2</v>
      </c>
      <c r="D55" s="15">
        <v>14.5</v>
      </c>
      <c r="E55" s="32">
        <f t="shared" ref="E55:E58" si="22">IF(ISNUMBER(D55), (D55 - $B55) / $B55, "")</f>
        <v>7.407407407407407E-2</v>
      </c>
      <c r="F55" s="18">
        <f>IF(ISNUMBER(D55), $B64 * E55, "")</f>
        <v>7407.4074074074069</v>
      </c>
      <c r="G55" s="31">
        <v>14.5</v>
      </c>
      <c r="H55" s="32">
        <f t="shared" ref="H55:H58" si="23">IF(ISNUMBER(G55), (G55 - $B55) / $B55, "")</f>
        <v>7.407407407407407E-2</v>
      </c>
      <c r="I55" s="101">
        <f>IF(ISNUMBER(G55), $B64 * H55, "")</f>
        <v>7407.4074074074069</v>
      </c>
      <c r="J55" s="15">
        <v>14.3</v>
      </c>
      <c r="K55" s="32">
        <f t="shared" ref="K55:K58" si="24">IF(ISNUMBER(J55), (J55 - $B55) / $B55, "")</f>
        <v>5.925925925925931E-2</v>
      </c>
      <c r="L55" s="18">
        <f>IF(ISNUMBER(J55), $B64 * K55, "")</f>
        <v>5925.9259259259306</v>
      </c>
      <c r="M55" s="31">
        <v>13.8</v>
      </c>
      <c r="N55" s="32">
        <f t="shared" ref="N55:N58" si="25">IF(ISNUMBER(M55), (M55 - $B55) / $B55, "")</f>
        <v>2.2222222222222275E-2</v>
      </c>
      <c r="O55" s="18">
        <f>IF(ISNUMBER(M55), $B64 * N55, "")</f>
        <v>2222.2222222222276</v>
      </c>
      <c r="Q55" s="300"/>
      <c r="R55" s="301"/>
      <c r="S55" s="302"/>
    </row>
    <row r="56" spans="1:19" ht="17.25" customHeight="1" thickBot="1">
      <c r="A56" s="125" t="s">
        <v>240</v>
      </c>
      <c r="B56" s="126">
        <v>76.2</v>
      </c>
      <c r="C56" s="77">
        <v>3.8147138999999997E-2</v>
      </c>
      <c r="D56" s="15">
        <v>77.900000000000006</v>
      </c>
      <c r="E56" s="32">
        <f t="shared" si="22"/>
        <v>2.2309711286089277E-2</v>
      </c>
      <c r="F56" s="18">
        <f>IF(ISNUMBER(D56), $B64 * E56, "")</f>
        <v>2230.9711286089278</v>
      </c>
      <c r="G56" s="31">
        <v>78</v>
      </c>
      <c r="H56" s="32">
        <f t="shared" si="23"/>
        <v>2.362204724409445E-2</v>
      </c>
      <c r="I56" s="101">
        <f>IF(ISNUMBER(G56), $B64 * H56, "")</f>
        <v>2362.2047244094451</v>
      </c>
      <c r="J56" s="15">
        <v>77.599999999999994</v>
      </c>
      <c r="K56" s="32">
        <f t="shared" si="24"/>
        <v>1.837270341207338E-2</v>
      </c>
      <c r="L56" s="18">
        <f>IF(ISNUMBER(J56), $B64 * K56, "")</f>
        <v>1837.2703412073379</v>
      </c>
      <c r="M56" s="31">
        <v>76.400000000000006</v>
      </c>
      <c r="N56" s="32">
        <f t="shared" si="25"/>
        <v>2.6246719160105359E-3</v>
      </c>
      <c r="O56" s="18">
        <f>IF(ISNUMBER(M56), $B64 * N56, "")</f>
        <v>262.46719160105357</v>
      </c>
      <c r="Q56" s="285"/>
      <c r="R56" s="285"/>
      <c r="S56" s="285"/>
    </row>
    <row r="57" spans="1:19" ht="17.25" customHeight="1" thickBot="1">
      <c r="A57" s="125" t="s">
        <v>250</v>
      </c>
      <c r="B57" s="126">
        <v>85.5</v>
      </c>
      <c r="C57" s="77">
        <v>3.1363088099999999E-2</v>
      </c>
      <c r="D57" s="15">
        <v>88</v>
      </c>
      <c r="E57" s="32">
        <f t="shared" si="22"/>
        <v>2.9239766081871343E-2</v>
      </c>
      <c r="F57" s="18">
        <f>IF(ISNUMBER(D57), $B64 * E57, "")</f>
        <v>2923.9766081871344</v>
      </c>
      <c r="G57" s="31">
        <v>88.4</v>
      </c>
      <c r="H57" s="32">
        <f t="shared" si="23"/>
        <v>3.3918128654970826E-2</v>
      </c>
      <c r="I57" s="101">
        <f>IF(ISNUMBER(G57), $B64 * H57, "")</f>
        <v>3391.8128654970828</v>
      </c>
      <c r="J57" s="15">
        <v>86.9</v>
      </c>
      <c r="K57" s="32">
        <f t="shared" si="24"/>
        <v>1.637426900584802E-2</v>
      </c>
      <c r="L57" s="18">
        <f>IF(ISNUMBER(J57), $B64 * K57, "")</f>
        <v>1637.4269005848021</v>
      </c>
      <c r="M57" s="31">
        <v>84.3</v>
      </c>
      <c r="N57" s="32">
        <f t="shared" si="25"/>
        <v>-1.4035087719298279E-2</v>
      </c>
      <c r="O57" s="18">
        <f>IF(ISNUMBER(M57), $B64 * N57, "")</f>
        <v>-1403.5087719298278</v>
      </c>
      <c r="Q57" s="280"/>
      <c r="R57" s="280"/>
      <c r="S57" s="280"/>
    </row>
    <row r="58" spans="1:19" ht="17.25" customHeight="1" thickBot="1">
      <c r="A58" s="127" t="s">
        <v>190</v>
      </c>
      <c r="B58" s="128">
        <v>20.6</v>
      </c>
      <c r="C58" s="78">
        <v>2.4875621899999999E-2</v>
      </c>
      <c r="D58" s="20">
        <v>21.1</v>
      </c>
      <c r="E58" s="21">
        <f t="shared" si="22"/>
        <v>2.4271844660194174E-2</v>
      </c>
      <c r="F58" s="22">
        <f>IF(ISNUMBER(D58), $B64 * E58, "")</f>
        <v>2427.1844660194174</v>
      </c>
      <c r="G58" s="30">
        <v>21</v>
      </c>
      <c r="H58" s="21">
        <f t="shared" si="23"/>
        <v>1.9417475728155269E-2</v>
      </c>
      <c r="I58" s="105">
        <f>IF(ISNUMBER(G58), $B64 * H58, "")</f>
        <v>1941.7475728155268</v>
      </c>
      <c r="J58" s="20">
        <v>21</v>
      </c>
      <c r="K58" s="21">
        <f t="shared" si="24"/>
        <v>1.9417475728155269E-2</v>
      </c>
      <c r="L58" s="22">
        <f>IF(ISNUMBER(J58), $B64 * K58, "")</f>
        <v>1941.7475728155268</v>
      </c>
      <c r="M58" s="30">
        <v>20.399999999999999</v>
      </c>
      <c r="N58" s="21">
        <f t="shared" si="25"/>
        <v>-9.7087378640778078E-3</v>
      </c>
      <c r="O58" s="22">
        <f>IF(ISNUMBER(M58), $B64 * N58, "")</f>
        <v>-970.87378640778081</v>
      </c>
      <c r="Q58" s="280"/>
      <c r="R58" s="280"/>
      <c r="S58" s="280"/>
    </row>
    <row r="59" spans="1:19" ht="17.25" customHeight="1" thickBot="1">
      <c r="A59" s="125" t="s">
        <v>122</v>
      </c>
      <c r="B59" s="129">
        <v>38.200000000000003</v>
      </c>
      <c r="C59" s="80">
        <v>2.1390374300000001E-2</v>
      </c>
      <c r="D59" s="106">
        <v>39.299999999999997</v>
      </c>
      <c r="E59" s="107">
        <f>IF(ISNUMBER(D59), (D59 - $B59) / $B59, "")</f>
        <v>2.8795811518324457E-2</v>
      </c>
      <c r="F59" s="108">
        <f>IF(ISNUMBER(D59), $B64 * E59, "")</f>
        <v>2879.5811518324458</v>
      </c>
      <c r="G59" s="109">
        <v>39.1</v>
      </c>
      <c r="H59" s="107">
        <f>IF(ISNUMBER(G59), (G59 - $B59) / $B59, "")</f>
        <v>2.3560209424083732E-2</v>
      </c>
      <c r="I59" s="110">
        <f>IF(ISNUMBER(G59), $B64 * H59, "")</f>
        <v>2356.0209424083732</v>
      </c>
      <c r="J59" s="106">
        <v>38.4</v>
      </c>
      <c r="K59" s="107">
        <f>IF(ISNUMBER(J59), (J59 - $B59) / $B59, "")</f>
        <v>5.2356020942407261E-3</v>
      </c>
      <c r="L59" s="108">
        <f>IF(ISNUMBER(J59), $B64 * K59, "")</f>
        <v>523.56020942407258</v>
      </c>
      <c r="M59" s="109">
        <v>37.200000000000003</v>
      </c>
      <c r="N59" s="107">
        <f>IF(ISNUMBER(M59), (M59 - $B59) / $B59, "")</f>
        <v>-2.6178010471204185E-2</v>
      </c>
      <c r="O59" s="108">
        <f>IF(ISNUMBER(M59), $B64 * N59, "")</f>
        <v>-2617.8010471204184</v>
      </c>
      <c r="Q59" s="285"/>
      <c r="R59" s="285"/>
      <c r="S59" s="285"/>
    </row>
    <row r="60" spans="1:19" ht="17.25" customHeight="1" thickBot="1">
      <c r="A60" s="125" t="s">
        <v>98</v>
      </c>
      <c r="B60" s="126">
        <v>5.18</v>
      </c>
      <c r="C60" s="77">
        <v>1.7681728899999999E-2</v>
      </c>
      <c r="D60" s="15">
        <v>5.17</v>
      </c>
      <c r="E60" s="32">
        <f t="shared" ref="E60:E63" si="26">IF(ISNUMBER(D60), (D60 - $B60) / $B60, "")</f>
        <v>-1.9305019305018896E-3</v>
      </c>
      <c r="F60" s="18">
        <f>IF(ISNUMBER(D60), $B64 * E60, "")</f>
        <v>-193.05019305018897</v>
      </c>
      <c r="G60" s="31">
        <v>5.2</v>
      </c>
      <c r="H60" s="32">
        <f t="shared" ref="H60:H63" si="27">IF(ISNUMBER(G60), (G60 - $B60) / $B60, "")</f>
        <v>3.8610038610039504E-3</v>
      </c>
      <c r="I60" s="101">
        <f>IF(ISNUMBER(G60), $B64 * H60, "")</f>
        <v>386.10038610039504</v>
      </c>
      <c r="J60" s="15">
        <v>5.17</v>
      </c>
      <c r="K60" s="32">
        <f t="shared" ref="K60:K63" si="28">IF(ISNUMBER(J60), (J60 - $B60) / $B60, "")</f>
        <v>-1.9305019305018896E-3</v>
      </c>
      <c r="L60" s="18">
        <f>IF(ISNUMBER(J60), $B64 * K60, "")</f>
        <v>-193.05019305018897</v>
      </c>
      <c r="M60" s="31">
        <v>5.04</v>
      </c>
      <c r="N60" s="32">
        <f t="shared" ref="N60:N63" si="29">IF(ISNUMBER(M60), (M60 - $B60) / $B60, "")</f>
        <v>-2.7027027027026966E-2</v>
      </c>
      <c r="O60" s="18">
        <f>IF(ISNUMBER(M60), $B64 * N60, "")</f>
        <v>-2702.7027027026966</v>
      </c>
      <c r="Q60" s="285"/>
      <c r="R60" s="285"/>
      <c r="S60" s="28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4.3181166464629467E-2</v>
      </c>
      <c r="F64" s="28">
        <f>SUM(F44:F63)</f>
        <v>73407.982989870099</v>
      </c>
      <c r="G64" s="26" t="s">
        <v>271</v>
      </c>
      <c r="H64" s="27">
        <f>IF(COUNT(H44:H63), SUM(H44:H63) / COUNT(H44:H63), 0)</f>
        <v>4.6735674406583438E-2</v>
      </c>
      <c r="I64" s="28">
        <f>SUM(I44:I63)</f>
        <v>79450.64649119183</v>
      </c>
      <c r="J64" s="26" t="s">
        <v>271</v>
      </c>
      <c r="K64" s="27">
        <f>IF(COUNT(K44:K63), SUM(K44:K63) / COUNT(K44:K63), 0)</f>
        <v>3.6326095830361838E-2</v>
      </c>
      <c r="L64" s="28">
        <f>SUM(L44:L63)</f>
        <v>61754.362911615121</v>
      </c>
      <c r="M64" s="26" t="s">
        <v>271</v>
      </c>
      <c r="N64" s="27">
        <f>IF(COUNT(N44:N63), SUM(N44:N63) / COUNT(N44:N63), 0)</f>
        <v>1.8300572390538312E-3</v>
      </c>
      <c r="O64" s="28">
        <f>SUM(O44:O63)</f>
        <v>3111.097306391513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51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2021-08-24(화) 오전 00:00</v>
      </c>
      <c r="C69" s="323"/>
      <c r="D69" s="282" t="str">
        <f>TEXT($G$1, "[$-ko-KR]yyyy-mm-dd(ddd) ") &amp; "오후 14:00"</f>
        <v>2021-08-24(화) 오후 14:00</v>
      </c>
      <c r="E69" s="283"/>
      <c r="F69" s="284"/>
      <c r="G69" s="282" t="str">
        <f>TEXT($G$1, "[$-ko-KR]yyyy-mm-dd(ddd) ") &amp; "오후 19:00"</f>
        <v>2021-08-24(화) 오후 19:00</v>
      </c>
      <c r="H69" s="283"/>
      <c r="I69" s="284"/>
      <c r="J69" s="282" t="str">
        <f>TEXT($G$1, "[$-ko-KR]yyyy-mm-dd(ddd) ") &amp; "오후 21:00"</f>
        <v>2021-08-24(화) 오후 21:00</v>
      </c>
      <c r="K69" s="283"/>
      <c r="L69" s="284"/>
      <c r="M69" s="282" t="str">
        <f>TEXT($G$1+1, "[$-ko-KR]yyyy-mm-dd(ddd) ") &amp; "오전 00:00"</f>
        <v>2021-08-25(수)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2" t="s">
        <v>58</v>
      </c>
      <c r="H70" s="253" t="s">
        <v>268</v>
      </c>
      <c r="I70" s="25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230</v>
      </c>
      <c r="B71" s="124">
        <v>461</v>
      </c>
      <c r="C71" s="76">
        <v>1.1342592593</v>
      </c>
      <c r="D71" s="13">
        <v>421</v>
      </c>
      <c r="E71" s="14">
        <f>IF(ISNUMBER(D71), (D71 - $B71) / $B71, "")</f>
        <v>-8.6767895878524945E-2</v>
      </c>
      <c r="F71" s="16">
        <f>IF(ISNUMBER(D71), $B91 * E71, "")</f>
        <v>-8676.7895878524942</v>
      </c>
      <c r="G71" s="29">
        <v>415</v>
      </c>
      <c r="H71" s="14">
        <f>IF(ISNUMBER(G71), (G71 - $B71) / $B71, "")</f>
        <v>-9.9783080260303691E-2</v>
      </c>
      <c r="I71" s="100">
        <f>IF(ISNUMBER(G71), $B91 * H71, "")</f>
        <v>-9978.3080260303686</v>
      </c>
      <c r="J71" s="13">
        <v>406</v>
      </c>
      <c r="K71" s="14">
        <f>IF(ISNUMBER(J71), (J71 - $B71) / $B71, "")</f>
        <v>-0.1193058568329718</v>
      </c>
      <c r="L71" s="16">
        <f>IF(ISNUMBER(J71), $B91 * K71, "")</f>
        <v>-11930.58568329718</v>
      </c>
      <c r="M71" s="29">
        <v>390</v>
      </c>
      <c r="N71" s="14">
        <f>IF(ISNUMBER(M71), (M71 - $B71) / $B71, "")</f>
        <v>-0.15401301518438179</v>
      </c>
      <c r="O71" s="16">
        <f>IF(ISNUMBER(M71), $B91 * N71, "")</f>
        <v>-15401.301518438178</v>
      </c>
      <c r="Q71" s="280"/>
      <c r="R71" s="280"/>
      <c r="S71" s="280"/>
    </row>
    <row r="72" spans="1:19" ht="17.25" thickBot="1">
      <c r="A72" s="125" t="s">
        <v>222</v>
      </c>
      <c r="B72" s="126">
        <v>203</v>
      </c>
      <c r="C72" s="77">
        <v>0.39041095889999999</v>
      </c>
      <c r="D72" s="15">
        <v>186</v>
      </c>
      <c r="E72" s="32">
        <f t="shared" ref="E72:E75" si="30">IF(ISNUMBER(D72), (D72 - $B72) / $B72, "")</f>
        <v>-8.3743842364532015E-2</v>
      </c>
      <c r="F72" s="18">
        <f>IF(ISNUMBER(D72), $B91 * E72, "")</f>
        <v>-8374.3842364532011</v>
      </c>
      <c r="G72" s="31">
        <v>187</v>
      </c>
      <c r="H72" s="32">
        <f t="shared" ref="H72:H75" si="31">IF(ISNUMBER(G72), (G72 - $B72) / $B72, "")</f>
        <v>-7.8817733990147784E-2</v>
      </c>
      <c r="I72" s="101">
        <f>IF(ISNUMBER(G72), $B91 * H72, "")</f>
        <v>-7881.7733990147781</v>
      </c>
      <c r="J72" s="15">
        <v>184</v>
      </c>
      <c r="K72" s="32">
        <f t="shared" ref="K72:K75" si="32">IF(ISNUMBER(J72), (J72 - $B72) / $B72, "")</f>
        <v>-9.3596059113300489E-2</v>
      </c>
      <c r="L72" s="18">
        <f>IF(ISNUMBER(J72), $B91 * K72, "")</f>
        <v>-9359.6059113300489</v>
      </c>
      <c r="M72" s="31">
        <v>181</v>
      </c>
      <c r="N72" s="32">
        <f t="shared" ref="N72:N75" si="33">IF(ISNUMBER(M72), (M72 - $B72) / $B72, "")</f>
        <v>-0.10837438423645321</v>
      </c>
      <c r="O72" s="18">
        <f>IF(ISNUMBER(M72), $B91 * N72, "")</f>
        <v>-10837.438423645321</v>
      </c>
      <c r="Q72" s="280"/>
      <c r="R72" s="280"/>
      <c r="S72" s="280"/>
    </row>
    <row r="73" spans="1:19" ht="17.25" thickBot="1">
      <c r="A73" s="125" t="s">
        <v>200</v>
      </c>
      <c r="B73" s="126">
        <v>185</v>
      </c>
      <c r="C73" s="77">
        <v>0.3028169014</v>
      </c>
      <c r="D73" s="15">
        <v>171</v>
      </c>
      <c r="E73" s="32">
        <f t="shared" si="30"/>
        <v>-7.567567567567568E-2</v>
      </c>
      <c r="F73" s="18">
        <f>IF(ISNUMBER(D73), $B91 * E73, "")</f>
        <v>-7567.5675675675684</v>
      </c>
      <c r="G73" s="31">
        <v>171</v>
      </c>
      <c r="H73" s="32">
        <f t="shared" si="31"/>
        <v>-7.567567567567568E-2</v>
      </c>
      <c r="I73" s="101">
        <f>IF(ISNUMBER(G73), $B91 * H73, "")</f>
        <v>-7567.5675675675684</v>
      </c>
      <c r="J73" s="15">
        <v>170</v>
      </c>
      <c r="K73" s="32">
        <f t="shared" si="32"/>
        <v>-8.1081081081081086E-2</v>
      </c>
      <c r="L73" s="18">
        <f>IF(ISNUMBER(J73), $B91 * K73, "")</f>
        <v>-8108.1081081081084</v>
      </c>
      <c r="M73" s="31">
        <v>165</v>
      </c>
      <c r="N73" s="32">
        <f t="shared" si="33"/>
        <v>-0.10810810810810811</v>
      </c>
      <c r="O73" s="18">
        <f>IF(ISNUMBER(M73), $B91 * N73, "")</f>
        <v>-10810.810810810812</v>
      </c>
      <c r="Q73" s="285"/>
      <c r="R73" s="285"/>
      <c r="S73" s="285"/>
    </row>
    <row r="74" spans="1:19" ht="17.25" thickBot="1">
      <c r="A74" s="125" t="s">
        <v>164</v>
      </c>
      <c r="B74" s="126">
        <v>429</v>
      </c>
      <c r="C74" s="77">
        <v>0.15013404829999999</v>
      </c>
      <c r="D74" s="15">
        <v>409</v>
      </c>
      <c r="E74" s="32">
        <f t="shared" si="30"/>
        <v>-4.6620046620046623E-2</v>
      </c>
      <c r="F74" s="18">
        <f>IF(ISNUMBER(D74), $B91 * E74, "")</f>
        <v>-4662.0046620046624</v>
      </c>
      <c r="G74" s="31">
        <v>410</v>
      </c>
      <c r="H74" s="32">
        <f t="shared" si="31"/>
        <v>-4.4289044289044288E-2</v>
      </c>
      <c r="I74" s="101">
        <f>IF(ISNUMBER(G74), $B91 * H74, "")</f>
        <v>-4428.9044289044286</v>
      </c>
      <c r="J74" s="15">
        <v>404</v>
      </c>
      <c r="K74" s="32">
        <f t="shared" si="32"/>
        <v>-5.8275058275058272E-2</v>
      </c>
      <c r="L74" s="18">
        <f>IF(ISNUMBER(J74), $B91 * K74, "")</f>
        <v>-5827.5058275058273</v>
      </c>
      <c r="M74" s="31">
        <v>404</v>
      </c>
      <c r="N74" s="32">
        <f t="shared" si="33"/>
        <v>-5.8275058275058272E-2</v>
      </c>
      <c r="O74" s="18">
        <f>IF(ISNUMBER(M74), $B91 * N74, "")</f>
        <v>-5827.5058275058273</v>
      </c>
      <c r="Q74" s="285"/>
      <c r="R74" s="285"/>
      <c r="S74" s="285"/>
    </row>
    <row r="75" spans="1:19" ht="17.25" thickBot="1">
      <c r="A75" s="127" t="s">
        <v>228</v>
      </c>
      <c r="B75" s="128">
        <v>455</v>
      </c>
      <c r="C75" s="78">
        <v>0.14609571790000001</v>
      </c>
      <c r="D75" s="20">
        <v>440</v>
      </c>
      <c r="E75" s="21">
        <f t="shared" si="30"/>
        <v>-3.2967032967032968E-2</v>
      </c>
      <c r="F75" s="22">
        <f>IF(ISNUMBER(D75), $B91 * E75, "")</f>
        <v>-3296.7032967032969</v>
      </c>
      <c r="G75" s="30">
        <v>443</v>
      </c>
      <c r="H75" s="21">
        <f t="shared" si="31"/>
        <v>-2.6373626373626374E-2</v>
      </c>
      <c r="I75" s="105">
        <f>IF(ISNUMBER(G75), $B91 * H75, "")</f>
        <v>-2637.3626373626375</v>
      </c>
      <c r="J75" s="20">
        <v>436</v>
      </c>
      <c r="K75" s="21">
        <f t="shared" si="32"/>
        <v>-4.1758241758241756E-2</v>
      </c>
      <c r="L75" s="22">
        <f>IF(ISNUMBER(J75), $B91 * K75, "")</f>
        <v>-4175.8241758241757</v>
      </c>
      <c r="M75" s="30">
        <v>432</v>
      </c>
      <c r="N75" s="21">
        <f t="shared" si="33"/>
        <v>-5.054945054945055E-2</v>
      </c>
      <c r="O75" s="22">
        <f>IF(ISNUMBER(M75), $B91 * N75, "")</f>
        <v>-5054.9450549450548</v>
      </c>
      <c r="Q75" s="285"/>
      <c r="R75" s="285"/>
      <c r="S75" s="285"/>
    </row>
    <row r="76" spans="1:19" ht="17.25" thickBot="1">
      <c r="A76" s="125" t="s">
        <v>238</v>
      </c>
      <c r="B76" s="129">
        <v>126</v>
      </c>
      <c r="C76" s="80">
        <v>9.5652173899999998E-2</v>
      </c>
      <c r="D76" s="106">
        <v>126</v>
      </c>
      <c r="E76" s="107">
        <f>IF(ISNUMBER(D76), (D76 - $B76) / $B76, "")</f>
        <v>0</v>
      </c>
      <c r="F76" s="108">
        <f>IF(ISNUMBER(D76), $B91 * E76, "")</f>
        <v>0</v>
      </c>
      <c r="G76" s="109">
        <v>130</v>
      </c>
      <c r="H76" s="107">
        <f>IF(ISNUMBER(G76), (G76 - $B76) / $B76, "")</f>
        <v>3.1746031746031744E-2</v>
      </c>
      <c r="I76" s="110">
        <f>IF(ISNUMBER(G76), $B91 * H76, "")</f>
        <v>3174.6031746031745</v>
      </c>
      <c r="J76" s="106">
        <v>129</v>
      </c>
      <c r="K76" s="107">
        <f>IF(ISNUMBER(J76), (J76 - $B76) / $B76, "")</f>
        <v>2.3809523809523808E-2</v>
      </c>
      <c r="L76" s="108">
        <f>IF(ISNUMBER(J76), $B91 * K76, "")</f>
        <v>2380.9523809523807</v>
      </c>
      <c r="M76" s="109">
        <v>124</v>
      </c>
      <c r="N76" s="107">
        <f>IF(ISNUMBER(M76), (M76 - $B76) / $B76, "")</f>
        <v>-1.5873015873015872E-2</v>
      </c>
      <c r="O76" s="108">
        <f>IF(ISNUMBER(M76), $B91 * N76, "")</f>
        <v>-1587.3015873015872</v>
      </c>
      <c r="Q76" s="285"/>
      <c r="R76" s="285"/>
      <c r="S76" s="285"/>
    </row>
    <row r="77" spans="1:19" ht="17.25" thickBot="1">
      <c r="A77" s="125" t="s">
        <v>130</v>
      </c>
      <c r="B77" s="126">
        <v>123</v>
      </c>
      <c r="C77" s="77">
        <v>7.8947368399999995E-2</v>
      </c>
      <c r="D77" s="15">
        <v>126</v>
      </c>
      <c r="E77" s="32">
        <f t="shared" ref="E77:E80" si="34">IF(ISNUMBER(D77), (D77 - $B77) / $B77, "")</f>
        <v>2.4390243902439025E-2</v>
      </c>
      <c r="F77" s="18">
        <f>IF(ISNUMBER(D77), $B91 * E77, "")</f>
        <v>2439.0243902439024</v>
      </c>
      <c r="G77" s="31">
        <v>126</v>
      </c>
      <c r="H77" s="32">
        <f t="shared" ref="H77:H80" si="35">IF(ISNUMBER(G77), (G77 - $B77) / $B77, "")</f>
        <v>2.4390243902439025E-2</v>
      </c>
      <c r="I77" s="101">
        <f>IF(ISNUMBER(G77), $B91 * H77, "")</f>
        <v>2439.0243902439024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1626.0162601626018</v>
      </c>
      <c r="M77" s="31">
        <v>122</v>
      </c>
      <c r="N77" s="32">
        <f t="shared" ref="N77:N80" si="37">IF(ISNUMBER(M77), (M77 - $B77) / $B77, "")</f>
        <v>-8.130081300813009E-3</v>
      </c>
      <c r="O77" s="18">
        <f>IF(ISNUMBER(M77), $B91 * N77, "")</f>
        <v>-813.00813008130092</v>
      </c>
      <c r="Q77" s="285"/>
      <c r="R77" s="285"/>
      <c r="S77" s="285"/>
    </row>
    <row r="78" spans="1:19" ht="17.25" thickBot="1">
      <c r="A78" s="125" t="s">
        <v>132</v>
      </c>
      <c r="B78" s="126">
        <v>136</v>
      </c>
      <c r="C78" s="77">
        <v>6.25E-2</v>
      </c>
      <c r="D78" s="15">
        <v>138</v>
      </c>
      <c r="E78" s="32">
        <f t="shared" si="34"/>
        <v>1.4705882352941176E-2</v>
      </c>
      <c r="F78" s="18">
        <f>IF(ISNUMBER(D78), $B91 * E78, "")</f>
        <v>1470.5882352941176</v>
      </c>
      <c r="G78" s="31">
        <v>140</v>
      </c>
      <c r="H78" s="32">
        <f t="shared" si="35"/>
        <v>2.9411764705882353E-2</v>
      </c>
      <c r="I78" s="101">
        <f>IF(ISNUMBER(G78), $B91 * H78, "")</f>
        <v>2941.1764705882351</v>
      </c>
      <c r="J78" s="15">
        <v>138</v>
      </c>
      <c r="K78" s="32">
        <f t="shared" si="36"/>
        <v>1.4705882352941176E-2</v>
      </c>
      <c r="L78" s="18">
        <f>IF(ISNUMBER(J78), $B91 * K78, "")</f>
        <v>1470.5882352941176</v>
      </c>
      <c r="M78" s="31">
        <v>131</v>
      </c>
      <c r="N78" s="32">
        <f t="shared" si="37"/>
        <v>-3.6764705882352942E-2</v>
      </c>
      <c r="O78" s="18">
        <f>IF(ISNUMBER(M78), $B91 * N78, "")</f>
        <v>-3676.4705882352941</v>
      </c>
      <c r="Q78" s="285"/>
      <c r="R78" s="285"/>
      <c r="S78" s="285"/>
    </row>
    <row r="79" spans="1:19" ht="17.25" thickBot="1">
      <c r="A79" s="125" t="s">
        <v>218</v>
      </c>
      <c r="B79" s="126">
        <v>139</v>
      </c>
      <c r="C79" s="77">
        <v>6.10687023E-2</v>
      </c>
      <c r="D79" s="15">
        <v>145</v>
      </c>
      <c r="E79" s="32">
        <f t="shared" si="34"/>
        <v>4.3165467625899283E-2</v>
      </c>
      <c r="F79" s="18">
        <f>IF(ISNUMBER(D79), $B91 * E79, "")</f>
        <v>4316.5467625899282</v>
      </c>
      <c r="G79" s="31">
        <v>145</v>
      </c>
      <c r="H79" s="32">
        <f t="shared" si="35"/>
        <v>4.3165467625899283E-2</v>
      </c>
      <c r="I79" s="101">
        <f>IF(ISNUMBER(G79), $B91 * H79, "")</f>
        <v>4316.5467625899282</v>
      </c>
      <c r="J79" s="15">
        <v>144</v>
      </c>
      <c r="K79" s="32">
        <f t="shared" si="36"/>
        <v>3.5971223021582732E-2</v>
      </c>
      <c r="L79" s="18">
        <f>IF(ISNUMBER(J79), $B91 * K79, "")</f>
        <v>3597.1223021582732</v>
      </c>
      <c r="M79" s="31">
        <v>139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242</v>
      </c>
      <c r="B80" s="131">
        <v>539</v>
      </c>
      <c r="C80" s="79">
        <v>5.6862745100000001E-2</v>
      </c>
      <c r="D80" s="24">
        <v>533</v>
      </c>
      <c r="E80" s="25">
        <f t="shared" si="34"/>
        <v>-1.1131725417439703E-2</v>
      </c>
      <c r="F80" s="104">
        <f>IF(ISNUMBER(D80), $B91 * E80, "")</f>
        <v>-1113.1725417439702</v>
      </c>
      <c r="G80" s="102">
        <v>544</v>
      </c>
      <c r="H80" s="25">
        <f t="shared" si="35"/>
        <v>9.2764378478664197E-3</v>
      </c>
      <c r="I80" s="103">
        <f>IF(ISNUMBER(G80), $B91 * H80, "")</f>
        <v>927.64378478664196</v>
      </c>
      <c r="J80" s="24">
        <v>535</v>
      </c>
      <c r="K80" s="25">
        <f t="shared" si="36"/>
        <v>-7.4211502782931356E-3</v>
      </c>
      <c r="L80" s="104">
        <f>IF(ISNUMBER(J80), $B91 * K80, "")</f>
        <v>-742.11502782931359</v>
      </c>
      <c r="M80" s="102">
        <v>528</v>
      </c>
      <c r="N80" s="25">
        <f t="shared" si="37"/>
        <v>-2.0408163265306121E-2</v>
      </c>
      <c r="O80" s="104">
        <f>IF(ISNUMBER(M80), $B91 * N80, "")</f>
        <v>-2040.8163265306121</v>
      </c>
      <c r="Q80" s="294"/>
      <c r="R80" s="295"/>
      <c r="S80" s="296"/>
    </row>
    <row r="81" spans="1:19">
      <c r="A81" s="123" t="s">
        <v>144</v>
      </c>
      <c r="B81" s="124">
        <v>124</v>
      </c>
      <c r="C81" s="76">
        <v>5.08474576E-2</v>
      </c>
      <c r="D81" s="13">
        <v>126</v>
      </c>
      <c r="E81" s="14">
        <f>IF(ISNUMBER(D81), (D81 - $B81) / $B81, "")</f>
        <v>1.6129032258064516E-2</v>
      </c>
      <c r="F81" s="16">
        <f>IF(ISNUMBER(D81), $B91 * E81, "")</f>
        <v>1612.9032258064515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806.45161290322574</v>
      </c>
      <c r="J81" s="13">
        <v>123</v>
      </c>
      <c r="K81" s="14">
        <f>IF(ISNUMBER(J81), (J81 - $B81) / $B81, "")</f>
        <v>-8.0645161290322578E-3</v>
      </c>
      <c r="L81" s="16">
        <f>IF(ISNUMBER(J81), $B91 * K81, "")</f>
        <v>-806.45161290322574</v>
      </c>
      <c r="M81" s="29">
        <v>121</v>
      </c>
      <c r="N81" s="14">
        <f>IF(ISNUMBER(M81), (M81 - $B81) / $B81, "")</f>
        <v>-2.4193548387096774E-2</v>
      </c>
      <c r="O81" s="16">
        <f>IF(ISNUMBER(M81), $B91 * N81, "")</f>
        <v>-2419.3548387096776</v>
      </c>
      <c r="Q81" s="297"/>
      <c r="R81" s="298"/>
      <c r="S81" s="299"/>
    </row>
    <row r="82" spans="1:19" ht="17.25" thickBot="1">
      <c r="A82" s="125" t="s">
        <v>192</v>
      </c>
      <c r="B82" s="126">
        <v>274</v>
      </c>
      <c r="C82" s="77">
        <v>4.9808429100000003E-2</v>
      </c>
      <c r="D82" s="15">
        <v>274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277</v>
      </c>
      <c r="H82" s="32">
        <f t="shared" ref="H82:H85" si="39">IF(ISNUMBER(G82), (G82 - $B82) / $B82, "")</f>
        <v>1.0948905109489052E-2</v>
      </c>
      <c r="I82" s="101">
        <f>IF(ISNUMBER(G82), $B91 * H82, "")</f>
        <v>1094.8905109489051</v>
      </c>
      <c r="J82" s="15">
        <v>272</v>
      </c>
      <c r="K82" s="32">
        <f t="shared" ref="K82:K85" si="40">IF(ISNUMBER(J82), (J82 - $B82) / $B82, "")</f>
        <v>-7.2992700729927005E-3</v>
      </c>
      <c r="L82" s="18">
        <f>IF(ISNUMBER(J82), $B91 * K82, "")</f>
        <v>-729.92700729927003</v>
      </c>
      <c r="M82" s="31">
        <v>264</v>
      </c>
      <c r="N82" s="32">
        <f t="shared" ref="N82:N85" si="41">IF(ISNUMBER(M82), (M82 - $B82) / $B82, "")</f>
        <v>-3.6496350364963501E-2</v>
      </c>
      <c r="O82" s="18">
        <f>IF(ISNUMBER(M82), $B91 * N82, "")</f>
        <v>-3649.63503649635</v>
      </c>
      <c r="Q82" s="300"/>
      <c r="R82" s="301"/>
      <c r="S82" s="302"/>
    </row>
    <row r="83" spans="1:19" ht="17.25" thickBot="1">
      <c r="A83" s="125" t="s">
        <v>54</v>
      </c>
      <c r="B83" s="126">
        <v>297</v>
      </c>
      <c r="C83" s="77">
        <v>4.9469964700000001E-2</v>
      </c>
      <c r="D83" s="15">
        <v>315</v>
      </c>
      <c r="E83" s="32">
        <f t="shared" si="38"/>
        <v>6.0606060606060608E-2</v>
      </c>
      <c r="F83" s="18">
        <f>IF(ISNUMBER(D83), $B91 * E83, "")</f>
        <v>6060.606060606061</v>
      </c>
      <c r="G83" s="31">
        <v>330</v>
      </c>
      <c r="H83" s="32">
        <f t="shared" si="39"/>
        <v>0.1111111111111111</v>
      </c>
      <c r="I83" s="101">
        <f>IF(ISNUMBER(G83), $B91 * H83, "")</f>
        <v>11111.111111111111</v>
      </c>
      <c r="J83" s="15">
        <v>321</v>
      </c>
      <c r="K83" s="32">
        <f t="shared" si="40"/>
        <v>8.0808080808080815E-2</v>
      </c>
      <c r="L83" s="18">
        <f>IF(ISNUMBER(J83), $B91 * K83, "")</f>
        <v>8080.8080808080813</v>
      </c>
      <c r="M83" s="31">
        <v>309</v>
      </c>
      <c r="N83" s="32">
        <f t="shared" si="41"/>
        <v>4.0404040404040407E-2</v>
      </c>
      <c r="O83" s="18">
        <f>IF(ISNUMBER(M83), $B91 * N83, "")</f>
        <v>4040.4040404040406</v>
      </c>
      <c r="Q83" s="285"/>
      <c r="R83" s="285"/>
      <c r="S83" s="285"/>
    </row>
    <row r="84" spans="1:19" ht="17.25" thickBot="1">
      <c r="A84" s="125" t="s">
        <v>194</v>
      </c>
      <c r="B84" s="126">
        <v>153</v>
      </c>
      <c r="C84" s="77">
        <v>4.7945205499999997E-2</v>
      </c>
      <c r="D84" s="15">
        <v>172</v>
      </c>
      <c r="E84" s="32">
        <f t="shared" si="38"/>
        <v>0.12418300653594772</v>
      </c>
      <c r="F84" s="18">
        <f>IF(ISNUMBER(D84), $B91 * E84, "")</f>
        <v>12418.300653594772</v>
      </c>
      <c r="G84" s="31">
        <v>168</v>
      </c>
      <c r="H84" s="32">
        <f t="shared" si="39"/>
        <v>9.8039215686274508E-2</v>
      </c>
      <c r="I84" s="101">
        <f>IF(ISNUMBER(G84), $B91 * H84, "")</f>
        <v>9803.9215686274511</v>
      </c>
      <c r="J84" s="15">
        <v>162</v>
      </c>
      <c r="K84" s="32">
        <f t="shared" si="40"/>
        <v>5.8823529411764705E-2</v>
      </c>
      <c r="L84" s="18">
        <f>IF(ISNUMBER(J84), $B91 * K84, "")</f>
        <v>5882.3529411764703</v>
      </c>
      <c r="M84" s="31">
        <v>157</v>
      </c>
      <c r="N84" s="32">
        <f t="shared" si="41"/>
        <v>2.6143790849673203E-2</v>
      </c>
      <c r="O84" s="18">
        <f>IF(ISNUMBER(M84), $B91 * N84, "")</f>
        <v>2614.3790849673205</v>
      </c>
      <c r="Q84" s="280"/>
      <c r="R84" s="280"/>
      <c r="S84" s="280"/>
    </row>
    <row r="85" spans="1:19" ht="17.25" thickBot="1">
      <c r="A85" s="127" t="s">
        <v>254</v>
      </c>
      <c r="B85" s="128">
        <v>329</v>
      </c>
      <c r="C85" s="78">
        <v>4.77707006E-2</v>
      </c>
      <c r="D85" s="20">
        <v>346</v>
      </c>
      <c r="E85" s="21">
        <f t="shared" si="38"/>
        <v>5.1671732522796353E-2</v>
      </c>
      <c r="F85" s="22">
        <f>IF(ISNUMBER(D85), $B91 * E85, "")</f>
        <v>5167.1732522796356</v>
      </c>
      <c r="G85" s="30">
        <v>347</v>
      </c>
      <c r="H85" s="21">
        <f t="shared" si="39"/>
        <v>5.4711246200607903E-2</v>
      </c>
      <c r="I85" s="105">
        <f>IF(ISNUMBER(G85), $B91 * H85, "")</f>
        <v>5471.1246200607902</v>
      </c>
      <c r="J85" s="20">
        <v>340</v>
      </c>
      <c r="K85" s="21">
        <f t="shared" si="40"/>
        <v>3.3434650455927049E-2</v>
      </c>
      <c r="L85" s="22">
        <f>IF(ISNUMBER(J85), $B91 * K85, "")</f>
        <v>3343.4650455927049</v>
      </c>
      <c r="M85" s="30">
        <v>332</v>
      </c>
      <c r="N85" s="21">
        <f t="shared" si="41"/>
        <v>9.11854103343465E-3</v>
      </c>
      <c r="O85" s="22">
        <f>IF(ISNUMBER(M85), $B91 * N85, "")</f>
        <v>911.854103343465</v>
      </c>
      <c r="Q85" s="280"/>
      <c r="R85" s="280"/>
      <c r="S85" s="280"/>
    </row>
    <row r="86" spans="1:19" ht="17.25" thickBot="1">
      <c r="A86" s="125" t="s">
        <v>220</v>
      </c>
      <c r="B86" s="129">
        <v>229</v>
      </c>
      <c r="C86" s="80">
        <v>4.09090909E-2</v>
      </c>
      <c r="D86" s="106">
        <v>241</v>
      </c>
      <c r="E86" s="107">
        <f>IF(ISNUMBER(D86), (D86 - $B86) / $B86, "")</f>
        <v>5.2401746724890827E-2</v>
      </c>
      <c r="F86" s="108">
        <f>IF(ISNUMBER(D86), $B91 * E86, "")</f>
        <v>5240.1746724890827</v>
      </c>
      <c r="G86" s="109">
        <v>245</v>
      </c>
      <c r="H86" s="107">
        <f>IF(ISNUMBER(G86), (G86 - $B86) / $B86, "")</f>
        <v>6.9868995633187769E-2</v>
      </c>
      <c r="I86" s="110">
        <f>IF(ISNUMBER(G86), $B91 * H86, "")</f>
        <v>6986.8995633187769</v>
      </c>
      <c r="J86" s="106">
        <v>268</v>
      </c>
      <c r="K86" s="107">
        <f>IF(ISNUMBER(J86), (J86 - $B86) / $B86, "")</f>
        <v>0.1703056768558952</v>
      </c>
      <c r="L86" s="108">
        <f>IF(ISNUMBER(J86), $B91 * K86, "")</f>
        <v>17030.567685589522</v>
      </c>
      <c r="M86" s="109">
        <v>235</v>
      </c>
      <c r="N86" s="107">
        <f>IF(ISNUMBER(M86), (M86 - $B86) / $B86, "")</f>
        <v>2.6200873362445413E-2</v>
      </c>
      <c r="O86" s="108">
        <f>IF(ISNUMBER(M86), $B91 * N86, "")</f>
        <v>2620.0873362445413</v>
      </c>
      <c r="Q86" s="285"/>
      <c r="R86" s="285"/>
      <c r="S86" s="285"/>
    </row>
    <row r="87" spans="1:19" ht="17.25" thickBot="1">
      <c r="A87" s="125" t="s">
        <v>236</v>
      </c>
      <c r="B87" s="126">
        <v>686</v>
      </c>
      <c r="C87" s="77">
        <v>3.46907994E-2</v>
      </c>
      <c r="D87" s="15">
        <v>727</v>
      </c>
      <c r="E87" s="32">
        <f t="shared" ref="E87:E90" si="42">IF(ISNUMBER(D87), (D87 - $B87) / $B87, "")</f>
        <v>5.9766763848396499E-2</v>
      </c>
      <c r="F87" s="18">
        <f>IF(ISNUMBER(D87), $B91 * E87, "")</f>
        <v>5976.6763848396504</v>
      </c>
      <c r="G87" s="31">
        <v>718</v>
      </c>
      <c r="H87" s="32">
        <f t="shared" ref="H87:H90" si="43">IF(ISNUMBER(G87), (G87 - $B87) / $B87, "")</f>
        <v>4.6647230320699708E-2</v>
      </c>
      <c r="I87" s="101">
        <f>IF(ISNUMBER(G87), $B91 * H87, "")</f>
        <v>4664.7230320699709</v>
      </c>
      <c r="J87" s="15">
        <v>705</v>
      </c>
      <c r="K87" s="32">
        <f t="shared" ref="K87:K90" si="44">IF(ISNUMBER(J87), (J87 - $B87) / $B87, "")</f>
        <v>2.7696793002915453E-2</v>
      </c>
      <c r="L87" s="18">
        <f>IF(ISNUMBER(J87), $B91 * K87, "")</f>
        <v>2769.6793002915451</v>
      </c>
      <c r="M87" s="31">
        <v>698</v>
      </c>
      <c r="N87" s="32">
        <f t="shared" ref="N87:N90" si="45">IF(ISNUMBER(M87), (M87 - $B87) / $B87, "")</f>
        <v>1.7492711370262391E-2</v>
      </c>
      <c r="O87" s="18">
        <f>IF(ISNUMBER(M87), $B91 * N87, "")</f>
        <v>1749.2711370262391</v>
      </c>
      <c r="Q87" s="285"/>
      <c r="R87" s="285"/>
      <c r="S87" s="285"/>
    </row>
    <row r="88" spans="1:19" ht="17.25" thickBot="1">
      <c r="A88" s="125" t="s">
        <v>162</v>
      </c>
      <c r="B88" s="126">
        <v>120</v>
      </c>
      <c r="C88" s="77">
        <v>3.4482758600000003E-2</v>
      </c>
      <c r="D88" s="15">
        <v>124</v>
      </c>
      <c r="E88" s="32">
        <f t="shared" si="42"/>
        <v>3.3333333333333333E-2</v>
      </c>
      <c r="F88" s="18">
        <f>IF(ISNUMBER(D88), $B91 * E88, "")</f>
        <v>3333.3333333333335</v>
      </c>
      <c r="G88" s="31">
        <v>125</v>
      </c>
      <c r="H88" s="32">
        <f t="shared" si="43"/>
        <v>4.1666666666666664E-2</v>
      </c>
      <c r="I88" s="101">
        <f>IF(ISNUMBER(G88), $B91 * H88, "")</f>
        <v>4166.6666666666661</v>
      </c>
      <c r="J88" s="15">
        <v>124</v>
      </c>
      <c r="K88" s="32">
        <f t="shared" si="44"/>
        <v>3.3333333333333333E-2</v>
      </c>
      <c r="L88" s="18">
        <f>IF(ISNUMBER(J88), $B91 * K88, "")</f>
        <v>3333.3333333333335</v>
      </c>
      <c r="M88" s="31">
        <v>120</v>
      </c>
      <c r="N88" s="32">
        <f t="shared" si="45"/>
        <v>0</v>
      </c>
      <c r="O88" s="18">
        <f>IF(ISNUMBER(M88), $B91 * N88, "")</f>
        <v>0</v>
      </c>
      <c r="Q88" s="285"/>
      <c r="R88" s="285"/>
      <c r="S88" s="285"/>
    </row>
    <row r="89" spans="1:19">
      <c r="A89" s="125" t="s">
        <v>57</v>
      </c>
      <c r="B89" s="126">
        <v>244</v>
      </c>
      <c r="C89" s="77">
        <v>2.5210084000000001E-2</v>
      </c>
      <c r="D89" s="15">
        <v>249</v>
      </c>
      <c r="E89" s="32">
        <f t="shared" si="42"/>
        <v>2.0491803278688523E-2</v>
      </c>
      <c r="F89" s="18">
        <f>IF(ISNUMBER(D89), $B91 * E89, "")</f>
        <v>2049.1803278688521</v>
      </c>
      <c r="G89" s="31">
        <v>251</v>
      </c>
      <c r="H89" s="32">
        <f t="shared" si="43"/>
        <v>2.8688524590163935E-2</v>
      </c>
      <c r="I89" s="101">
        <f>IF(ISNUMBER(G89), $B91 * H89, "")</f>
        <v>2868.8524590163934</v>
      </c>
      <c r="J89" s="15">
        <v>248</v>
      </c>
      <c r="K89" s="32">
        <f t="shared" si="44"/>
        <v>1.6393442622950821E-2</v>
      </c>
      <c r="L89" s="18">
        <f>IF(ISNUMBER(J89), $B91 * K89, "")</f>
        <v>1639.344262295082</v>
      </c>
      <c r="M89" s="31">
        <v>240</v>
      </c>
      <c r="N89" s="32">
        <f t="shared" si="45"/>
        <v>-1.6393442622950821E-2</v>
      </c>
      <c r="O89" s="18">
        <f>IF(ISNUMBER(M89), $B91 * N89, "")</f>
        <v>-1639.344262295082</v>
      </c>
      <c r="Q89" s="307"/>
      <c r="R89" s="308"/>
      <c r="S89" s="309"/>
    </row>
    <row r="90" spans="1:19" ht="17.25" thickBot="1">
      <c r="A90" s="130" t="s">
        <v>232</v>
      </c>
      <c r="B90" s="131">
        <v>612</v>
      </c>
      <c r="C90" s="79">
        <v>2.5125628099999998E-2</v>
      </c>
      <c r="D90" s="24">
        <v>619</v>
      </c>
      <c r="E90" s="25">
        <f t="shared" si="42"/>
        <v>1.1437908496732025E-2</v>
      </c>
      <c r="F90" s="104">
        <f>IF(ISNUMBER(D90), $B91 * E90, "")</f>
        <v>1143.7908496732025</v>
      </c>
      <c r="G90" s="102">
        <v>620</v>
      </c>
      <c r="H90" s="25">
        <f t="shared" si="43"/>
        <v>1.3071895424836602E-2</v>
      </c>
      <c r="I90" s="103">
        <f>IF(ISNUMBER(G90), $B91 * H90, "")</f>
        <v>1307.1895424836603</v>
      </c>
      <c r="J90" s="24">
        <v>614</v>
      </c>
      <c r="K90" s="25">
        <f t="shared" si="44"/>
        <v>3.2679738562091504E-3</v>
      </c>
      <c r="L90" s="104">
        <f>IF(ISNUMBER(J90), $B91 * K90, "")</f>
        <v>326.79738562091507</v>
      </c>
      <c r="M90" s="102">
        <v>593</v>
      </c>
      <c r="N90" s="25">
        <f t="shared" si="45"/>
        <v>-3.1045751633986929E-2</v>
      </c>
      <c r="O90" s="104">
        <f>IF(ISNUMBER(M90), $B91 * N90, "")</f>
        <v>-3104.5751633986929</v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8.7688381281469004E-3</v>
      </c>
      <c r="F91" s="28">
        <f>SUM(F71:F90)</f>
        <v>17537.676256293795</v>
      </c>
      <c r="G91" s="26" t="s">
        <v>271</v>
      </c>
      <c r="H91" s="27">
        <f>IF(COUNT(H71:H90), SUM(H71:H90) / COUNT(H71:H90), 0)</f>
        <v>1.4793454605569523E-2</v>
      </c>
      <c r="I91" s="28">
        <f>SUM(I71:I90)</f>
        <v>29586.909211139056</v>
      </c>
      <c r="J91" s="26" t="s">
        <v>271</v>
      </c>
      <c r="K91" s="27">
        <f>IF(COUNT(K71:K90), SUM(K71:K90) / COUNT(K71:K90), 0)</f>
        <v>4.9004519295889389E-3</v>
      </c>
      <c r="L91" s="28">
        <f>SUM(L71:L90)</f>
        <v>9800.9038591778826</v>
      </c>
      <c r="M91" s="26" t="s">
        <v>271</v>
      </c>
      <c r="N91" s="27">
        <f>IF(COUNT(N71:N90), SUM(N71:N90) / COUNT(N71:N90), 0)</f>
        <v>-2.7463255933204089E-2</v>
      </c>
      <c r="O91" s="28">
        <f>SUM(O71:O90)</f>
        <v>-54926.511866408189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51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2021-08-24(화) 오전 00:00</v>
      </c>
      <c r="C96" s="323"/>
      <c r="D96" s="282" t="str">
        <f>TEXT($G$1, "[$-ko-KR]yyyy-mm-dd(ddd) ") &amp; "오후 14:00"</f>
        <v>2021-08-24(화) 오후 14:00</v>
      </c>
      <c r="E96" s="283"/>
      <c r="F96" s="284"/>
      <c r="G96" s="282" t="str">
        <f>TEXT($G$1, "[$-ko-KR]yyyy-mm-dd(ddd) ") &amp; "오후 19:00"</f>
        <v>2021-08-24(화) 오후 19:00</v>
      </c>
      <c r="H96" s="283"/>
      <c r="I96" s="284"/>
      <c r="J96" s="282" t="str">
        <f>TEXT($G$1, "[$-ko-KR]yyyy-mm-dd(ddd) ") &amp; "오후 21:00"</f>
        <v>2021-08-24(화) 오후 21:00</v>
      </c>
      <c r="K96" s="283"/>
      <c r="L96" s="284"/>
      <c r="M96" s="282" t="str">
        <f>TEXT($G$1+1, "[$-ko-KR]yyyy-mm-dd(ddd) ") &amp; "오전 00:00"</f>
        <v>2021-08-25(수)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2" t="s">
        <v>58</v>
      </c>
      <c r="H97" s="253" t="s">
        <v>268</v>
      </c>
      <c r="I97" s="25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230</v>
      </c>
      <c r="B98" s="124">
        <v>461</v>
      </c>
      <c r="C98" s="76">
        <v>1.1342592593</v>
      </c>
      <c r="D98" s="13">
        <v>421</v>
      </c>
      <c r="E98" s="14">
        <f>IF(ISNUMBER(D98), (D98 - $B98) / $B98, "")</f>
        <v>-8.6767895878524945E-2</v>
      </c>
      <c r="F98" s="16">
        <f>IF(ISNUMBER(D98), $B118 * E98, "")</f>
        <v>-8676.7895878524942</v>
      </c>
      <c r="G98" s="29">
        <v>415</v>
      </c>
      <c r="H98" s="14">
        <f>IF(ISNUMBER(G98), (G98 - $B98) / $B98, "")</f>
        <v>-9.9783080260303691E-2</v>
      </c>
      <c r="I98" s="100">
        <f>IF(ISNUMBER(G98), $B118 * H98, "")</f>
        <v>-9978.3080260303686</v>
      </c>
      <c r="J98" s="13">
        <v>406</v>
      </c>
      <c r="K98" s="14">
        <f>IF(ISNUMBER(J98), (J98 - $B98) / $B98, "")</f>
        <v>-0.1193058568329718</v>
      </c>
      <c r="L98" s="16">
        <f>IF(ISNUMBER(J98), $B118 * K98, "")</f>
        <v>-11930.58568329718</v>
      </c>
      <c r="M98" s="29">
        <v>390</v>
      </c>
      <c r="N98" s="14">
        <f>IF(ISNUMBER(M98), (M98 - $B98) / $B98, "")</f>
        <v>-0.15401301518438179</v>
      </c>
      <c r="O98" s="16">
        <f>IF(ISNUMBER(M98), $B118 * N98, "")</f>
        <v>-15401.301518438178</v>
      </c>
      <c r="Q98" s="280"/>
      <c r="R98" s="280"/>
      <c r="S98" s="280"/>
    </row>
    <row r="99" spans="1:19" ht="17.25" thickBot="1">
      <c r="A99" s="125" t="s">
        <v>222</v>
      </c>
      <c r="B99" s="126">
        <v>203</v>
      </c>
      <c r="C99" s="77">
        <v>0.39041095889999999</v>
      </c>
      <c r="D99" s="15">
        <v>186</v>
      </c>
      <c r="E99" s="32">
        <f t="shared" ref="E99:E102" si="46">IF(ISNUMBER(D99), (D99 - $B99) / $B99, "")</f>
        <v>-8.3743842364532015E-2</v>
      </c>
      <c r="F99" s="18">
        <f>IF(ISNUMBER(D99), $B118 * E99, "")</f>
        <v>-8374.3842364532011</v>
      </c>
      <c r="G99" s="31">
        <v>187</v>
      </c>
      <c r="H99" s="32">
        <f t="shared" ref="H99:H102" si="47">IF(ISNUMBER(G99), (G99 - $B99) / $B99, "")</f>
        <v>-7.8817733990147784E-2</v>
      </c>
      <c r="I99" s="101">
        <f>IF(ISNUMBER(G99), $B118 * H99, "")</f>
        <v>-7881.7733990147781</v>
      </c>
      <c r="J99" s="15">
        <v>184</v>
      </c>
      <c r="K99" s="32">
        <f t="shared" ref="K99:K102" si="48">IF(ISNUMBER(J99), (J99 - $B99) / $B99, "")</f>
        <v>-9.3596059113300489E-2</v>
      </c>
      <c r="L99" s="18">
        <f>IF(ISNUMBER(J99), $B118 * K99, "")</f>
        <v>-9359.6059113300489</v>
      </c>
      <c r="M99" s="31">
        <v>181</v>
      </c>
      <c r="N99" s="32">
        <f t="shared" ref="N99:N102" si="49">IF(ISNUMBER(M99), (M99 - $B99) / $B99, "")</f>
        <v>-0.10837438423645321</v>
      </c>
      <c r="O99" s="18">
        <f>IF(ISNUMBER(M99), $B118 * N99, "")</f>
        <v>-10837.438423645321</v>
      </c>
      <c r="Q99" s="280"/>
      <c r="R99" s="280"/>
      <c r="S99" s="280"/>
    </row>
    <row r="100" spans="1:19" ht="17.25" thickBot="1">
      <c r="A100" s="125" t="s">
        <v>200</v>
      </c>
      <c r="B100" s="126">
        <v>185</v>
      </c>
      <c r="C100" s="77">
        <v>0.3028169014</v>
      </c>
      <c r="D100" s="15">
        <v>171</v>
      </c>
      <c r="E100" s="32">
        <f t="shared" si="46"/>
        <v>-7.567567567567568E-2</v>
      </c>
      <c r="F100" s="18">
        <f>IF(ISNUMBER(D100), $B118 * E100, "")</f>
        <v>-7567.5675675675684</v>
      </c>
      <c r="G100" s="31">
        <v>171</v>
      </c>
      <c r="H100" s="32">
        <f t="shared" si="47"/>
        <v>-7.567567567567568E-2</v>
      </c>
      <c r="I100" s="101">
        <f>IF(ISNUMBER(G100), $B118 * H100, "")</f>
        <v>-7567.5675675675684</v>
      </c>
      <c r="J100" s="15">
        <v>170</v>
      </c>
      <c r="K100" s="32">
        <f t="shared" si="48"/>
        <v>-8.1081081081081086E-2</v>
      </c>
      <c r="L100" s="18">
        <f>IF(ISNUMBER(J100), $B118 * K100, "")</f>
        <v>-8108.1081081081084</v>
      </c>
      <c r="M100" s="31">
        <v>165</v>
      </c>
      <c r="N100" s="32">
        <f t="shared" si="49"/>
        <v>-0.10810810810810811</v>
      </c>
      <c r="O100" s="18">
        <f>IF(ISNUMBER(M100), $B118 * N100, "")</f>
        <v>-10810.810810810812</v>
      </c>
      <c r="Q100" s="285"/>
      <c r="R100" s="285"/>
      <c r="S100" s="285"/>
    </row>
    <row r="101" spans="1:19" ht="17.25" thickBot="1">
      <c r="A101" s="125" t="s">
        <v>65</v>
      </c>
      <c r="B101" s="126">
        <v>50.2</v>
      </c>
      <c r="C101" s="77">
        <v>0.15935334870000001</v>
      </c>
      <c r="D101" s="15">
        <v>48.2</v>
      </c>
      <c r="E101" s="32">
        <f t="shared" si="46"/>
        <v>-3.9840637450199202E-2</v>
      </c>
      <c r="F101" s="18">
        <f>IF(ISNUMBER(D101), $B118 * E101, "")</f>
        <v>-3984.0637450199201</v>
      </c>
      <c r="G101" s="31">
        <v>48.5</v>
      </c>
      <c r="H101" s="32">
        <f t="shared" si="47"/>
        <v>-3.3864541832669376E-2</v>
      </c>
      <c r="I101" s="101">
        <f>IF(ISNUMBER(G101), $B118 * H101, "")</f>
        <v>-3386.4541832669374</v>
      </c>
      <c r="J101" s="15">
        <v>47.5</v>
      </c>
      <c r="K101" s="32">
        <f t="shared" si="48"/>
        <v>-5.3784860557768981E-2</v>
      </c>
      <c r="L101" s="18">
        <f>IF(ISNUMBER(J101), $B118 * K101, "")</f>
        <v>-5378.486055776898</v>
      </c>
      <c r="M101" s="31">
        <v>46.7</v>
      </c>
      <c r="N101" s="32">
        <f t="shared" si="49"/>
        <v>-6.9721115537848599E-2</v>
      </c>
      <c r="O101" s="18">
        <f>IF(ISNUMBER(M101), $B118 * N101, "")</f>
        <v>-6972.11155378486</v>
      </c>
      <c r="Q101" s="285"/>
      <c r="R101" s="285"/>
      <c r="S101" s="285"/>
    </row>
    <row r="102" spans="1:19" ht="17.25" thickBot="1">
      <c r="A102" s="127" t="s">
        <v>164</v>
      </c>
      <c r="B102" s="128">
        <v>429</v>
      </c>
      <c r="C102" s="78">
        <v>0.15013404829999999</v>
      </c>
      <c r="D102" s="20">
        <v>409</v>
      </c>
      <c r="E102" s="21">
        <f t="shared" si="46"/>
        <v>-4.6620046620046623E-2</v>
      </c>
      <c r="F102" s="22">
        <f>IF(ISNUMBER(D102), $B118 * E102, "")</f>
        <v>-4662.0046620046624</v>
      </c>
      <c r="G102" s="30">
        <v>410</v>
      </c>
      <c r="H102" s="21">
        <f t="shared" si="47"/>
        <v>-4.4289044289044288E-2</v>
      </c>
      <c r="I102" s="105">
        <f>IF(ISNUMBER(G102), $B118 * H102, "")</f>
        <v>-4428.9044289044286</v>
      </c>
      <c r="J102" s="20">
        <v>404</v>
      </c>
      <c r="K102" s="21">
        <f t="shared" si="48"/>
        <v>-5.8275058275058272E-2</v>
      </c>
      <c r="L102" s="22">
        <f>IF(ISNUMBER(J102), $B118 * K102, "")</f>
        <v>-5827.5058275058273</v>
      </c>
      <c r="M102" s="30">
        <v>404</v>
      </c>
      <c r="N102" s="21">
        <f t="shared" si="49"/>
        <v>-5.8275058275058272E-2</v>
      </c>
      <c r="O102" s="22">
        <f>IF(ISNUMBER(M102), $B118 * N102, "")</f>
        <v>-5827.5058275058273</v>
      </c>
      <c r="Q102" s="285"/>
      <c r="R102" s="285"/>
      <c r="S102" s="285"/>
    </row>
    <row r="103" spans="1:19" ht="17.25" thickBot="1">
      <c r="A103" s="125" t="s">
        <v>228</v>
      </c>
      <c r="B103" s="129">
        <v>455</v>
      </c>
      <c r="C103" s="80">
        <v>0.14609571790000001</v>
      </c>
      <c r="D103" s="106">
        <v>440</v>
      </c>
      <c r="E103" s="107">
        <f>IF(ISNUMBER(D103), (D103 - $B103) / $B103, "")</f>
        <v>-3.2967032967032968E-2</v>
      </c>
      <c r="F103" s="108">
        <f>IF(ISNUMBER(D103), $B118 * E103, "")</f>
        <v>-3296.7032967032969</v>
      </c>
      <c r="G103" s="109">
        <v>443</v>
      </c>
      <c r="H103" s="107">
        <f>IF(ISNUMBER(G103), (G103 - $B103) / $B103, "")</f>
        <v>-2.6373626373626374E-2</v>
      </c>
      <c r="I103" s="110">
        <f>IF(ISNUMBER(G103), $B118 * H103, "")</f>
        <v>-2637.3626373626375</v>
      </c>
      <c r="J103" s="106">
        <v>436</v>
      </c>
      <c r="K103" s="107">
        <f>IF(ISNUMBER(J103), (J103 - $B103) / $B103, "")</f>
        <v>-4.1758241758241756E-2</v>
      </c>
      <c r="L103" s="108">
        <f>IF(ISNUMBER(J103), $B118 * K103, "")</f>
        <v>-4175.8241758241757</v>
      </c>
      <c r="M103" s="109">
        <v>432</v>
      </c>
      <c r="N103" s="107">
        <f>IF(ISNUMBER(M103), (M103 - $B103) / $B103, "")</f>
        <v>-5.054945054945055E-2</v>
      </c>
      <c r="O103" s="108">
        <f>IF(ISNUMBER(M103), $B118 * N103, "")</f>
        <v>-5054.9450549450548</v>
      </c>
      <c r="Q103" s="285"/>
      <c r="R103" s="285"/>
      <c r="S103" s="285"/>
    </row>
    <row r="104" spans="1:19" ht="17.25" thickBot="1">
      <c r="A104" s="125" t="s">
        <v>140</v>
      </c>
      <c r="B104" s="126">
        <v>8200</v>
      </c>
      <c r="C104" s="77">
        <v>0.11716621250000001</v>
      </c>
      <c r="D104" s="15">
        <v>7695</v>
      </c>
      <c r="E104" s="32">
        <f t="shared" ref="E104:E107" si="50">IF(ISNUMBER(D104), (D104 - $B104) / $B104, "")</f>
        <v>-6.1585365853658536E-2</v>
      </c>
      <c r="F104" s="18">
        <f>IF(ISNUMBER(D104), $B118 * E104, "")</f>
        <v>-6158.5365853658532</v>
      </c>
      <c r="G104" s="31">
        <v>8265</v>
      </c>
      <c r="H104" s="32">
        <f t="shared" ref="H104:H107" si="51">IF(ISNUMBER(G104), (G104 - $B104) / $B104, "")</f>
        <v>7.926829268292683E-3</v>
      </c>
      <c r="I104" s="101">
        <f>IF(ISNUMBER(G104), $B118 * H104, "")</f>
        <v>792.68292682926835</v>
      </c>
      <c r="J104" s="15">
        <v>7995</v>
      </c>
      <c r="K104" s="32">
        <f t="shared" ref="K104:K107" si="52">IF(ISNUMBER(J104), (J104 - $B104) / $B104, "")</f>
        <v>-2.5000000000000001E-2</v>
      </c>
      <c r="L104" s="18">
        <f>IF(ISNUMBER(J104), $B118 * K104, "")</f>
        <v>-2500</v>
      </c>
      <c r="M104" s="31">
        <v>7605</v>
      </c>
      <c r="N104" s="32">
        <f t="shared" ref="N104:N107" si="53">IF(ISNUMBER(M104), (M104 - $B104) / $B104, "")</f>
        <v>-7.2560975609756093E-2</v>
      </c>
      <c r="O104" s="18">
        <f>IF(ISNUMBER(M104), $B118 * N104, "")</f>
        <v>-7256.0975609756097</v>
      </c>
      <c r="Q104" s="285"/>
      <c r="R104" s="285"/>
      <c r="S104" s="285"/>
    </row>
    <row r="105" spans="1:19" ht="17.25" thickBot="1">
      <c r="A105" s="125" t="s">
        <v>238</v>
      </c>
      <c r="B105" s="126">
        <v>126</v>
      </c>
      <c r="C105" s="77">
        <v>9.5652173899999998E-2</v>
      </c>
      <c r="D105" s="15">
        <v>126</v>
      </c>
      <c r="E105" s="32">
        <f t="shared" si="50"/>
        <v>0</v>
      </c>
      <c r="F105" s="18">
        <f>IF(ISNUMBER(D105), $B118 * E105, "")</f>
        <v>0</v>
      </c>
      <c r="G105" s="31">
        <v>130</v>
      </c>
      <c r="H105" s="32">
        <f t="shared" si="51"/>
        <v>3.1746031746031744E-2</v>
      </c>
      <c r="I105" s="101">
        <f>IF(ISNUMBER(G105), $B118 * H105, "")</f>
        <v>3174.6031746031745</v>
      </c>
      <c r="J105" s="15">
        <v>129</v>
      </c>
      <c r="K105" s="32">
        <f t="shared" si="52"/>
        <v>2.3809523809523808E-2</v>
      </c>
      <c r="L105" s="18">
        <f>IF(ISNUMBER(J105), $B118 * K105, "")</f>
        <v>2380.9523809523807</v>
      </c>
      <c r="M105" s="31">
        <v>124</v>
      </c>
      <c r="N105" s="32">
        <f t="shared" si="53"/>
        <v>-1.5873015873015872E-2</v>
      </c>
      <c r="O105" s="18">
        <f>IF(ISNUMBER(M105), $B118 * N105, "")</f>
        <v>-1587.3015873015872</v>
      </c>
      <c r="Q105" s="285"/>
      <c r="R105" s="285"/>
      <c r="S105" s="285"/>
    </row>
    <row r="106" spans="1:19" ht="17.25" thickBot="1">
      <c r="A106" s="125" t="s">
        <v>234</v>
      </c>
      <c r="B106" s="126">
        <v>80.2</v>
      </c>
      <c r="C106" s="77">
        <v>9.2643051800000001E-2</v>
      </c>
      <c r="D106" s="15">
        <v>81.5</v>
      </c>
      <c r="E106" s="32">
        <f t="shared" si="50"/>
        <v>1.6209476309226898E-2</v>
      </c>
      <c r="F106" s="18">
        <f>IF(ISNUMBER(D106), $B118 * E106, "")</f>
        <v>1620.9476309226898</v>
      </c>
      <c r="G106" s="31">
        <v>83</v>
      </c>
      <c r="H106" s="32">
        <f t="shared" si="51"/>
        <v>3.4912718204488741E-2</v>
      </c>
      <c r="I106" s="101">
        <f>IF(ISNUMBER(G106), $B118 * H106, "")</f>
        <v>3491.2718204488742</v>
      </c>
      <c r="J106" s="15">
        <v>83</v>
      </c>
      <c r="K106" s="32">
        <f t="shared" si="52"/>
        <v>3.4912718204488741E-2</v>
      </c>
      <c r="L106" s="18">
        <f>IF(ISNUMBER(J106), $B118 * K106, "")</f>
        <v>3491.2718204488742</v>
      </c>
      <c r="M106" s="31">
        <v>80</v>
      </c>
      <c r="N106" s="32">
        <f t="shared" si="53"/>
        <v>-2.4937655860349482E-3</v>
      </c>
      <c r="O106" s="18">
        <f>IF(ISNUMBER(M106), $B118 * N106, "")</f>
        <v>-249.37655860349483</v>
      </c>
      <c r="Q106" s="33"/>
      <c r="R106" s="33"/>
    </row>
    <row r="107" spans="1:19" ht="17.25" thickBot="1">
      <c r="A107" s="130" t="s">
        <v>216</v>
      </c>
      <c r="B107" s="131">
        <v>12.3</v>
      </c>
      <c r="C107" s="79">
        <v>8.8495575199999996E-2</v>
      </c>
      <c r="D107" s="24">
        <v>12.7</v>
      </c>
      <c r="E107" s="25">
        <f t="shared" si="50"/>
        <v>3.2520325203251918E-2</v>
      </c>
      <c r="F107" s="104">
        <f>IF(ISNUMBER(D107), $B118 * E107, "")</f>
        <v>3252.0325203251919</v>
      </c>
      <c r="G107" s="102">
        <v>12.9</v>
      </c>
      <c r="H107" s="25">
        <f t="shared" si="51"/>
        <v>4.8780487804878016E-2</v>
      </c>
      <c r="I107" s="103">
        <f>IF(ISNUMBER(G107), $B118 * H107, "")</f>
        <v>4878.0487804878012</v>
      </c>
      <c r="J107" s="24">
        <v>12.6</v>
      </c>
      <c r="K107" s="25">
        <f t="shared" si="52"/>
        <v>2.4390243902438935E-2</v>
      </c>
      <c r="L107" s="104">
        <f>IF(ISNUMBER(J107), $B118 * K107, "")</f>
        <v>2439.0243902438933</v>
      </c>
      <c r="M107" s="102">
        <v>12.2</v>
      </c>
      <c r="N107" s="25">
        <f t="shared" si="53"/>
        <v>-8.1300813008131235E-3</v>
      </c>
      <c r="O107" s="104">
        <f>IF(ISNUMBER(M107), $B118 * N107, "")</f>
        <v>-813.0081300813124</v>
      </c>
      <c r="Q107" s="294"/>
      <c r="R107" s="295"/>
      <c r="S107" s="296"/>
    </row>
    <row r="108" spans="1:19">
      <c r="A108" s="123" t="s">
        <v>130</v>
      </c>
      <c r="B108" s="124">
        <v>123</v>
      </c>
      <c r="C108" s="76">
        <v>7.8947368399999995E-2</v>
      </c>
      <c r="D108" s="13">
        <v>126</v>
      </c>
      <c r="E108" s="14">
        <f>IF(ISNUMBER(D108), (D108 - $B108) / $B108, "")</f>
        <v>2.4390243902439025E-2</v>
      </c>
      <c r="F108" s="16">
        <f>IF(ISNUMBER(D108), $B118 * E108, "")</f>
        <v>2439.0243902439024</v>
      </c>
      <c r="G108" s="29">
        <v>126</v>
      </c>
      <c r="H108" s="14">
        <f>IF(ISNUMBER(G108), (G108 - $B108) / $B108, "")</f>
        <v>2.4390243902439025E-2</v>
      </c>
      <c r="I108" s="100">
        <f>IF(ISNUMBER(G108), $B118 * H108, "")</f>
        <v>2439.0243902439024</v>
      </c>
      <c r="J108" s="13">
        <v>125</v>
      </c>
      <c r="K108" s="14">
        <f>IF(ISNUMBER(J108), (J108 - $B108) / $B108, "")</f>
        <v>1.6260162601626018E-2</v>
      </c>
      <c r="L108" s="16">
        <f>IF(ISNUMBER(J108), $B118 * K108, "")</f>
        <v>1626.0162601626018</v>
      </c>
      <c r="M108" s="29">
        <v>122</v>
      </c>
      <c r="N108" s="14">
        <f>IF(ISNUMBER(M108), (M108 - $B108) / $B108, "")</f>
        <v>-8.130081300813009E-3</v>
      </c>
      <c r="O108" s="16">
        <f>IF(ISNUMBER(M108), $B118 * N108, "")</f>
        <v>-813.00813008130092</v>
      </c>
      <c r="Q108" s="297"/>
      <c r="R108" s="298"/>
      <c r="S108" s="299"/>
    </row>
    <row r="109" spans="1:19" ht="17.25" thickBot="1">
      <c r="A109" s="125" t="s">
        <v>63</v>
      </c>
      <c r="B109" s="126">
        <v>69490</v>
      </c>
      <c r="C109" s="77">
        <v>7.1219361800000006E-2</v>
      </c>
      <c r="D109" s="15">
        <v>70390</v>
      </c>
      <c r="E109" s="32">
        <f t="shared" ref="E109:E112" si="54">IF(ISNUMBER(D109), (D109 - $B109) / $B109, "")</f>
        <v>1.2951503813498345E-2</v>
      </c>
      <c r="F109" s="18">
        <f>IF(ISNUMBER(D109), $B118 * E109, "")</f>
        <v>1295.1503813498346</v>
      </c>
      <c r="G109" s="31">
        <v>70110</v>
      </c>
      <c r="H109" s="32">
        <f t="shared" ref="H109:H112" si="55">IF(ISNUMBER(G109), (G109 - $B109) / $B109, "")</f>
        <v>8.9221470715210825E-3</v>
      </c>
      <c r="I109" s="101">
        <f>IF(ISNUMBER(G109), $B118 * H109, "")</f>
        <v>892.2147071521083</v>
      </c>
      <c r="J109" s="15">
        <v>69080</v>
      </c>
      <c r="K109" s="32">
        <f t="shared" ref="K109:K112" si="56">IF(ISNUMBER(J109), (J109 - $B109) / $B109, "")</f>
        <v>-5.900129515038135E-3</v>
      </c>
      <c r="L109" s="18">
        <f>IF(ISNUMBER(J109), $B118 * K109, "")</f>
        <v>-590.0129515038135</v>
      </c>
      <c r="M109" s="31">
        <v>67190</v>
      </c>
      <c r="N109" s="32">
        <f t="shared" ref="N109:N112" si="57">IF(ISNUMBER(M109), (M109 - $B109) / $B109, "")</f>
        <v>-3.3098287523384659E-2</v>
      </c>
      <c r="O109" s="18">
        <f>IF(ISNUMBER(M109), $B118 * N109, "")</f>
        <v>-3309.8287523384661</v>
      </c>
      <c r="Q109" s="300"/>
      <c r="R109" s="301"/>
      <c r="S109" s="302"/>
    </row>
    <row r="110" spans="1:19" ht="17.25" thickBot="1">
      <c r="A110" s="125" t="s">
        <v>96</v>
      </c>
      <c r="B110" s="126">
        <v>4710</v>
      </c>
      <c r="C110" s="77">
        <v>6.44067797E-2</v>
      </c>
      <c r="D110" s="15">
        <v>5190</v>
      </c>
      <c r="E110" s="32">
        <f t="shared" si="54"/>
        <v>0.10191082802547771</v>
      </c>
      <c r="F110" s="18">
        <f>IF(ISNUMBER(D110), $B118 * E110, "")</f>
        <v>10191.082802547771</v>
      </c>
      <c r="G110" s="31">
        <v>4995</v>
      </c>
      <c r="H110" s="32">
        <f t="shared" si="55"/>
        <v>6.0509554140127389E-2</v>
      </c>
      <c r="I110" s="101">
        <f>IF(ISNUMBER(G110), $B118 * H110, "")</f>
        <v>6050.9554140127393</v>
      </c>
      <c r="J110" s="15">
        <v>4905</v>
      </c>
      <c r="K110" s="32">
        <f t="shared" si="56"/>
        <v>4.1401273885350316E-2</v>
      </c>
      <c r="L110" s="18">
        <f>IF(ISNUMBER(J110), $B118 * K110, "")</f>
        <v>4140.127388535032</v>
      </c>
      <c r="M110" s="31">
        <v>4805</v>
      </c>
      <c r="N110" s="32">
        <f t="shared" si="57"/>
        <v>2.0169851380042462E-2</v>
      </c>
      <c r="O110" s="18">
        <f>IF(ISNUMBER(M110), $B118 * N110, "")</f>
        <v>2016.9851380042462</v>
      </c>
      <c r="Q110" s="285"/>
      <c r="R110" s="285"/>
      <c r="S110" s="285"/>
    </row>
    <row r="111" spans="1:19" ht="17.25" thickBot="1">
      <c r="A111" s="125" t="s">
        <v>82</v>
      </c>
      <c r="B111" s="126">
        <v>3365</v>
      </c>
      <c r="C111" s="77">
        <v>6.3191153200000003E-2</v>
      </c>
      <c r="D111" s="15">
        <v>3335</v>
      </c>
      <c r="E111" s="32">
        <f t="shared" si="54"/>
        <v>-8.9153046062407128E-3</v>
      </c>
      <c r="F111" s="18">
        <f>IF(ISNUMBER(D111), $B118 * E111, "")</f>
        <v>-891.53046062407122</v>
      </c>
      <c r="G111" s="31">
        <v>3360</v>
      </c>
      <c r="H111" s="32">
        <f t="shared" si="55"/>
        <v>-1.4858841010401188E-3</v>
      </c>
      <c r="I111" s="101">
        <f>IF(ISNUMBER(G111), $B118 * H111, "")</f>
        <v>-148.58841010401187</v>
      </c>
      <c r="J111" s="15">
        <v>3325</v>
      </c>
      <c r="K111" s="32">
        <f t="shared" si="56"/>
        <v>-1.188707280832095E-2</v>
      </c>
      <c r="L111" s="18">
        <f>IF(ISNUMBER(J111), $B118 * K111, "")</f>
        <v>-1188.707280832095</v>
      </c>
      <c r="M111" s="31">
        <v>3185</v>
      </c>
      <c r="N111" s="32">
        <f t="shared" si="57"/>
        <v>-5.3491827637444277E-2</v>
      </c>
      <c r="O111" s="18">
        <f>IF(ISNUMBER(M111), $B118 * N111, "")</f>
        <v>-5349.1827637444276</v>
      </c>
      <c r="Q111" s="280"/>
      <c r="R111" s="280"/>
      <c r="S111" s="280"/>
    </row>
    <row r="112" spans="1:19" ht="17.25" thickBot="1">
      <c r="A112" s="127" t="s">
        <v>132</v>
      </c>
      <c r="B112" s="128">
        <v>136</v>
      </c>
      <c r="C112" s="78">
        <v>6.25E-2</v>
      </c>
      <c r="D112" s="20">
        <v>138</v>
      </c>
      <c r="E112" s="21">
        <f t="shared" si="54"/>
        <v>1.4705882352941176E-2</v>
      </c>
      <c r="F112" s="22">
        <f>IF(ISNUMBER(D112), $B118 * E112, "")</f>
        <v>1470.5882352941176</v>
      </c>
      <c r="G112" s="30">
        <v>140</v>
      </c>
      <c r="H112" s="21">
        <f t="shared" si="55"/>
        <v>2.9411764705882353E-2</v>
      </c>
      <c r="I112" s="105">
        <f>IF(ISNUMBER(G112), $B118 * H112, "")</f>
        <v>2941.1764705882351</v>
      </c>
      <c r="J112" s="20">
        <v>138</v>
      </c>
      <c r="K112" s="21">
        <f t="shared" si="56"/>
        <v>1.4705882352941176E-2</v>
      </c>
      <c r="L112" s="22">
        <f>IF(ISNUMBER(J112), $B118 * K112, "")</f>
        <v>1470.5882352941176</v>
      </c>
      <c r="M112" s="30">
        <v>131</v>
      </c>
      <c r="N112" s="21">
        <f t="shared" si="57"/>
        <v>-3.6764705882352942E-2</v>
      </c>
      <c r="O112" s="22">
        <f>IF(ISNUMBER(M112), $B118 * N112, "")</f>
        <v>-3676.4705882352941</v>
      </c>
      <c r="Q112" s="280"/>
      <c r="R112" s="280"/>
      <c r="S112" s="280"/>
    </row>
    <row r="113" spans="1:19" ht="17.25" thickBot="1">
      <c r="A113" s="125" t="s">
        <v>150</v>
      </c>
      <c r="B113" s="129">
        <v>13.9</v>
      </c>
      <c r="C113" s="80">
        <v>6.10687023E-2</v>
      </c>
      <c r="D113" s="106">
        <v>14.5</v>
      </c>
      <c r="E113" s="107">
        <f>IF(ISNUMBER(D113), (D113 - $B113) / $B113, "")</f>
        <v>4.3165467625899255E-2</v>
      </c>
      <c r="F113" s="108">
        <f>IF(ISNUMBER(D113), $B118 * E113, "")</f>
        <v>4316.5467625899255</v>
      </c>
      <c r="G113" s="109">
        <v>14.5</v>
      </c>
      <c r="H113" s="107">
        <f>IF(ISNUMBER(G113), (G113 - $B113) / $B113, "")</f>
        <v>4.3165467625899255E-2</v>
      </c>
      <c r="I113" s="110">
        <f>IF(ISNUMBER(G113), $B118 * H113, "")</f>
        <v>4316.5467625899255</v>
      </c>
      <c r="J113" s="106">
        <v>14.5</v>
      </c>
      <c r="K113" s="107">
        <f>IF(ISNUMBER(J113), (J113 - $B113) / $B113, "")</f>
        <v>4.3165467625899255E-2</v>
      </c>
      <c r="L113" s="108">
        <f>IF(ISNUMBER(J113), $B118 * K113, "")</f>
        <v>4316.5467625899255</v>
      </c>
      <c r="M113" s="109">
        <v>13.8</v>
      </c>
      <c r="N113" s="107">
        <f>IF(ISNUMBER(M113), (M113 - $B113) / $B113, "")</f>
        <v>-7.1942446043165211E-3</v>
      </c>
      <c r="O113" s="108">
        <f>IF(ISNUMBER(M113), $B118 * N113, "")</f>
        <v>-719.42446043165216</v>
      </c>
      <c r="Q113" s="285"/>
      <c r="R113" s="285"/>
      <c r="S113" s="285"/>
    </row>
    <row r="114" spans="1:19" ht="17.25" thickBot="1">
      <c r="A114" s="125" t="s">
        <v>218</v>
      </c>
      <c r="B114" s="126">
        <v>139</v>
      </c>
      <c r="C114" s="77">
        <v>6.10687023E-2</v>
      </c>
      <c r="D114" s="15">
        <v>145</v>
      </c>
      <c r="E114" s="32">
        <f t="shared" ref="E114:E117" si="58">IF(ISNUMBER(D114), (D114 - $B114) / $B114, "")</f>
        <v>4.3165467625899283E-2</v>
      </c>
      <c r="F114" s="18">
        <f>IF(ISNUMBER(D114), $B118 * E114, "")</f>
        <v>4316.5467625899282</v>
      </c>
      <c r="G114" s="31">
        <v>145</v>
      </c>
      <c r="H114" s="32">
        <f t="shared" ref="H114:H117" si="59">IF(ISNUMBER(G114), (G114 - $B114) / $B114, "")</f>
        <v>4.3165467625899283E-2</v>
      </c>
      <c r="I114" s="101">
        <f>IF(ISNUMBER(G114), $B118 * H114, "")</f>
        <v>4316.5467625899282</v>
      </c>
      <c r="J114" s="15">
        <v>144</v>
      </c>
      <c r="K114" s="32">
        <f t="shared" ref="K114:K117" si="60">IF(ISNUMBER(J114), (J114 - $B114) / $B114, "")</f>
        <v>3.5971223021582732E-2</v>
      </c>
      <c r="L114" s="18">
        <f>IF(ISNUMBER(J114), $B118 * K114, "")</f>
        <v>3597.1223021582732</v>
      </c>
      <c r="M114" s="31">
        <v>139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5"/>
      <c r="R114" s="285"/>
      <c r="S114" s="285"/>
    </row>
    <row r="115" spans="1:19" ht="17.25" thickBot="1">
      <c r="A115" s="125" t="s">
        <v>178</v>
      </c>
      <c r="B115" s="126">
        <v>17.899999999999999</v>
      </c>
      <c r="C115" s="77">
        <v>5.91715976E-2</v>
      </c>
      <c r="D115" s="15">
        <v>20</v>
      </c>
      <c r="E115" s="32">
        <f t="shared" si="58"/>
        <v>0.11731843575419003</v>
      </c>
      <c r="F115" s="18">
        <f>IF(ISNUMBER(D115), $B118 * E115, "")</f>
        <v>11731.843575419003</v>
      </c>
      <c r="G115" s="31">
        <v>19.600000000000001</v>
      </c>
      <c r="H115" s="32">
        <f t="shared" si="59"/>
        <v>9.4972067039106309E-2</v>
      </c>
      <c r="I115" s="101">
        <f>IF(ISNUMBER(G115), $B118 * H115, "")</f>
        <v>9497.2067039106314</v>
      </c>
      <c r="J115" s="15">
        <v>19.399999999999999</v>
      </c>
      <c r="K115" s="32">
        <f t="shared" si="60"/>
        <v>8.3798882681564255E-2</v>
      </c>
      <c r="L115" s="18">
        <f>IF(ISNUMBER(J115), $B118 * K115, "")</f>
        <v>8379.8882681564246</v>
      </c>
      <c r="M115" s="31">
        <v>18.7</v>
      </c>
      <c r="N115" s="32">
        <f t="shared" si="61"/>
        <v>4.4692737430167641E-2</v>
      </c>
      <c r="O115" s="18">
        <f>IF(ISNUMBER(M115), $B118 * N115, "")</f>
        <v>4469.2737430167645</v>
      </c>
      <c r="Q115" s="285"/>
      <c r="R115" s="285"/>
      <c r="S115" s="285"/>
    </row>
    <row r="116" spans="1:19">
      <c r="A116" s="125" t="s">
        <v>242</v>
      </c>
      <c r="B116" s="126">
        <v>539</v>
      </c>
      <c r="C116" s="77">
        <v>5.6862745100000001E-2</v>
      </c>
      <c r="D116" s="15">
        <v>533</v>
      </c>
      <c r="E116" s="32">
        <f t="shared" si="58"/>
        <v>-1.1131725417439703E-2</v>
      </c>
      <c r="F116" s="18">
        <f>IF(ISNUMBER(D116), $B118 * E116, "")</f>
        <v>-1113.1725417439702</v>
      </c>
      <c r="G116" s="31">
        <v>544</v>
      </c>
      <c r="H116" s="32">
        <f t="shared" si="59"/>
        <v>9.2764378478664197E-3</v>
      </c>
      <c r="I116" s="101">
        <f>IF(ISNUMBER(G116), $B118 * H116, "")</f>
        <v>927.64378478664196</v>
      </c>
      <c r="J116" s="15">
        <v>535</v>
      </c>
      <c r="K116" s="32">
        <f t="shared" si="60"/>
        <v>-7.4211502782931356E-3</v>
      </c>
      <c r="L116" s="18">
        <f>IF(ISNUMBER(J116), $B118 * K116, "")</f>
        <v>-742.11502782931359</v>
      </c>
      <c r="M116" s="31">
        <v>528</v>
      </c>
      <c r="N116" s="32">
        <f t="shared" si="61"/>
        <v>-2.0408163265306121E-2</v>
      </c>
      <c r="O116" s="18">
        <f>IF(ISNUMBER(M116), $B118 * N116, "")</f>
        <v>-2040.8163265306121</v>
      </c>
      <c r="Q116" s="307"/>
      <c r="R116" s="308"/>
      <c r="S116" s="309"/>
    </row>
    <row r="117" spans="1:19" ht="17.25" thickBot="1">
      <c r="A117" s="130" t="s">
        <v>210</v>
      </c>
      <c r="B117" s="131">
        <v>13.4</v>
      </c>
      <c r="C117" s="79">
        <v>5.5118110200000001E-2</v>
      </c>
      <c r="D117" s="24">
        <v>14.3</v>
      </c>
      <c r="E117" s="25">
        <f t="shared" si="58"/>
        <v>6.7164179104477639E-2</v>
      </c>
      <c r="F117" s="104">
        <f>IF(ISNUMBER(D117), $B118 * E117, "")</f>
        <v>6716.4179104477644</v>
      </c>
      <c r="G117" s="102">
        <v>14.4</v>
      </c>
      <c r="H117" s="25">
        <f t="shared" si="59"/>
        <v>7.4626865671641784E-2</v>
      </c>
      <c r="I117" s="103">
        <f>IF(ISNUMBER(G117), $B118 * H117, "")</f>
        <v>7462.6865671641781</v>
      </c>
      <c r="J117" s="24">
        <v>14.5</v>
      </c>
      <c r="K117" s="25">
        <f t="shared" si="60"/>
        <v>8.2089552238805943E-2</v>
      </c>
      <c r="L117" s="104">
        <f>IF(ISNUMBER(J117), $B118 * K117, "")</f>
        <v>8208.9552238805936</v>
      </c>
      <c r="M117" s="102">
        <v>14</v>
      </c>
      <c r="N117" s="25">
        <f t="shared" si="61"/>
        <v>4.4776119402985044E-2</v>
      </c>
      <c r="O117" s="104">
        <f>IF(ISNUMBER(M117), $B118 * N117, "")</f>
        <v>4477.6119402985041</v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1.3127141441975515E-3</v>
      </c>
      <c r="F118" s="28">
        <f>SUM(F98:F117)</f>
        <v>2625.4282883950964</v>
      </c>
      <c r="G118" s="26" t="s">
        <v>271</v>
      </c>
      <c r="H118" s="27">
        <f>IF(COUNT(H98:H117), SUM(H98:H117) / COUNT(H98:H117), 0)</f>
        <v>7.5758248065783381E-3</v>
      </c>
      <c r="I118" s="28">
        <f>SUM(I98:I117)</f>
        <v>15151.649613156676</v>
      </c>
      <c r="J118" s="26" t="s">
        <v>271</v>
      </c>
      <c r="K118" s="27">
        <f>IF(COUNT(K98:K117), SUM(K98:K117) / COUNT(K98:K117), 0)</f>
        <v>-4.8752289947926776E-3</v>
      </c>
      <c r="L118" s="28">
        <f>SUM(L98:L117)</f>
        <v>-9750.4579895853367</v>
      </c>
      <c r="M118" s="26" t="s">
        <v>271</v>
      </c>
      <c r="N118" s="27">
        <f>IF(COUNT(N98:N117), SUM(N98:N117) / COUNT(N98:N117), 0)</f>
        <v>-3.4877378613067153E-2</v>
      </c>
      <c r="O118" s="28">
        <f>SUM(O98:O117)</f>
        <v>-69754.757226134272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51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2021-08-24(화) 오전 00:00</v>
      </c>
      <c r="C123" s="323"/>
      <c r="D123" s="282" t="str">
        <f>TEXT($G$1, "[$-ko-KR]yyyy-mm-dd(ddd) ") &amp; "오후 14:00"</f>
        <v>2021-08-24(화) 오후 14:00</v>
      </c>
      <c r="E123" s="283"/>
      <c r="F123" s="284"/>
      <c r="G123" s="282" t="str">
        <f>TEXT($G$1, "[$-ko-KR]yyyy-mm-dd(ddd) ") &amp; "오후 19:00"</f>
        <v>2021-08-24(화) 오후 19:00</v>
      </c>
      <c r="H123" s="283"/>
      <c r="I123" s="284"/>
      <c r="J123" s="282" t="str">
        <f>TEXT($G$1, "[$-ko-KR]yyyy-mm-dd(ddd) ") &amp; "오후 21:00"</f>
        <v>2021-08-24(화) 오후 21:00</v>
      </c>
      <c r="K123" s="283"/>
      <c r="L123" s="284"/>
      <c r="M123" s="282" t="str">
        <f>TEXT($G$1+1, "[$-ko-KR]yyyy-mm-dd(ddd) ") &amp; "오전 00:00"</f>
        <v>2021-08-25(수)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2" t="s">
        <v>58</v>
      </c>
      <c r="H124" s="253" t="s">
        <v>268</v>
      </c>
      <c r="I124" s="25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65</v>
      </c>
      <c r="B125" s="124">
        <v>50.2</v>
      </c>
      <c r="C125" s="76">
        <v>0.15935334870000001</v>
      </c>
      <c r="D125" s="13">
        <v>48.2</v>
      </c>
      <c r="E125" s="14">
        <f>IF(ISNUMBER(D125), (D125 - $B125) / $B125, "")</f>
        <v>-3.9840637450199202E-2</v>
      </c>
      <c r="F125" s="16">
        <f>IF(ISNUMBER(D125), $B145 * E125, "")</f>
        <v>-3984.0637450199201</v>
      </c>
      <c r="G125" s="29">
        <v>48.5</v>
      </c>
      <c r="H125" s="14">
        <f>IF(ISNUMBER(G125), (G125 - $B125) / $B125, "")</f>
        <v>-3.3864541832669376E-2</v>
      </c>
      <c r="I125" s="100">
        <f>IF(ISNUMBER(G125), $B145 * H125, "")</f>
        <v>-3386.4541832669374</v>
      </c>
      <c r="J125" s="13">
        <v>47.5</v>
      </c>
      <c r="K125" s="14">
        <f>IF(ISNUMBER(J125), (J125 - $B125) / $B125, "")</f>
        <v>-5.3784860557768981E-2</v>
      </c>
      <c r="L125" s="16">
        <f>IF(ISNUMBER(J125), $B145 * K125, "")</f>
        <v>-5378.486055776898</v>
      </c>
      <c r="M125" s="29">
        <v>46.7</v>
      </c>
      <c r="N125" s="14">
        <f>IF(ISNUMBER(M125), (M125 - $B125) / $B125, "")</f>
        <v>-6.9721115537848599E-2</v>
      </c>
      <c r="O125" s="16">
        <f>IF(ISNUMBER(M125), $B145 * N125, "")</f>
        <v>-6972.11155378486</v>
      </c>
      <c r="Q125" s="280"/>
      <c r="R125" s="280"/>
      <c r="S125" s="280"/>
    </row>
    <row r="126" spans="1:19" ht="17.25" thickBot="1">
      <c r="A126" s="125" t="s">
        <v>234</v>
      </c>
      <c r="B126" s="126">
        <v>80.2</v>
      </c>
      <c r="C126" s="77">
        <v>9.2643051800000001E-2</v>
      </c>
      <c r="D126" s="15">
        <v>81.5</v>
      </c>
      <c r="E126" s="32">
        <f t="shared" ref="E126:E129" si="62">IF(ISNUMBER(D126), (D126 - $B126) / $B126, "")</f>
        <v>1.6209476309226898E-2</v>
      </c>
      <c r="F126" s="18">
        <f>IF(ISNUMBER(D126), $B145 * E126, "")</f>
        <v>1620.9476309226898</v>
      </c>
      <c r="G126" s="31">
        <v>83</v>
      </c>
      <c r="H126" s="32">
        <f t="shared" ref="H126:H129" si="63">IF(ISNUMBER(G126), (G126 - $B126) / $B126, "")</f>
        <v>3.4912718204488741E-2</v>
      </c>
      <c r="I126" s="101">
        <f>IF(ISNUMBER(G126), $B145 * H126, "")</f>
        <v>3491.2718204488742</v>
      </c>
      <c r="J126" s="15">
        <v>83</v>
      </c>
      <c r="K126" s="32">
        <f t="shared" ref="K126:K129" si="64">IF(ISNUMBER(J126), (J126 - $B126) / $B126, "")</f>
        <v>3.4912718204488741E-2</v>
      </c>
      <c r="L126" s="18">
        <f>IF(ISNUMBER(J126), $B145 * K126, "")</f>
        <v>3491.2718204488742</v>
      </c>
      <c r="M126" s="31">
        <v>80</v>
      </c>
      <c r="N126" s="32">
        <f t="shared" ref="N126:N129" si="65">IF(ISNUMBER(M126), (M126 - $B126) / $B126, "")</f>
        <v>-2.4937655860349482E-3</v>
      </c>
      <c r="O126" s="18">
        <f>IF(ISNUMBER(M126), $B145 * N126, "")</f>
        <v>-249.37655860349483</v>
      </c>
      <c r="Q126" s="280"/>
      <c r="R126" s="280"/>
      <c r="S126" s="280"/>
    </row>
    <row r="127" spans="1:19" ht="17.25" thickBot="1">
      <c r="A127" s="125" t="s">
        <v>216</v>
      </c>
      <c r="B127" s="126">
        <v>12.3</v>
      </c>
      <c r="C127" s="77">
        <v>8.8495575199999996E-2</v>
      </c>
      <c r="D127" s="15">
        <v>12.7</v>
      </c>
      <c r="E127" s="32">
        <f t="shared" si="62"/>
        <v>3.2520325203251918E-2</v>
      </c>
      <c r="F127" s="18">
        <f>IF(ISNUMBER(D127), $B145 * E127, "")</f>
        <v>3252.0325203251919</v>
      </c>
      <c r="G127" s="31">
        <v>12.9</v>
      </c>
      <c r="H127" s="32">
        <f t="shared" si="63"/>
        <v>4.8780487804878016E-2</v>
      </c>
      <c r="I127" s="101">
        <f>IF(ISNUMBER(G127), $B145 * H127, "")</f>
        <v>4878.0487804878012</v>
      </c>
      <c r="J127" s="15">
        <v>12.6</v>
      </c>
      <c r="K127" s="32">
        <f t="shared" si="64"/>
        <v>2.4390243902438935E-2</v>
      </c>
      <c r="L127" s="18">
        <f>IF(ISNUMBER(J127), $B145 * K127, "")</f>
        <v>2439.0243902438933</v>
      </c>
      <c r="M127" s="31">
        <v>12.2</v>
      </c>
      <c r="N127" s="32">
        <f t="shared" si="65"/>
        <v>-8.1300813008131235E-3</v>
      </c>
      <c r="O127" s="18">
        <f>IF(ISNUMBER(M127), $B145 * N127, "")</f>
        <v>-813.0081300813124</v>
      </c>
      <c r="Q127" s="285"/>
      <c r="R127" s="285"/>
      <c r="S127" s="285"/>
    </row>
    <row r="128" spans="1:19" ht="17.25" thickBot="1">
      <c r="A128" s="125" t="s">
        <v>150</v>
      </c>
      <c r="B128" s="126">
        <v>13.9</v>
      </c>
      <c r="C128" s="77">
        <v>6.10687023E-2</v>
      </c>
      <c r="D128" s="15">
        <v>14.5</v>
      </c>
      <c r="E128" s="32">
        <f t="shared" si="62"/>
        <v>4.3165467625899255E-2</v>
      </c>
      <c r="F128" s="18">
        <f>IF(ISNUMBER(D128), $B145 * E128, "")</f>
        <v>4316.5467625899255</v>
      </c>
      <c r="G128" s="31">
        <v>14.5</v>
      </c>
      <c r="H128" s="32">
        <f t="shared" si="63"/>
        <v>4.3165467625899255E-2</v>
      </c>
      <c r="I128" s="101">
        <f>IF(ISNUMBER(G128), $B145 * H128, "")</f>
        <v>4316.5467625899255</v>
      </c>
      <c r="J128" s="15">
        <v>14.5</v>
      </c>
      <c r="K128" s="32">
        <f t="shared" si="64"/>
        <v>4.3165467625899255E-2</v>
      </c>
      <c r="L128" s="18">
        <f>IF(ISNUMBER(J128), $B145 * K128, "")</f>
        <v>4316.5467625899255</v>
      </c>
      <c r="M128" s="31">
        <v>13.8</v>
      </c>
      <c r="N128" s="32">
        <f t="shared" si="65"/>
        <v>-7.1942446043165211E-3</v>
      </c>
      <c r="O128" s="18">
        <f>IF(ISNUMBER(M128), $B145 * N128, "")</f>
        <v>-719.42446043165216</v>
      </c>
      <c r="Q128" s="285"/>
      <c r="R128" s="285"/>
      <c r="S128" s="285"/>
    </row>
    <row r="129" spans="1:19" ht="17.25" thickBot="1">
      <c r="A129" s="127" t="s">
        <v>178</v>
      </c>
      <c r="B129" s="128">
        <v>17.899999999999999</v>
      </c>
      <c r="C129" s="78">
        <v>5.91715976E-2</v>
      </c>
      <c r="D129" s="20">
        <v>20</v>
      </c>
      <c r="E129" s="21">
        <f t="shared" si="62"/>
        <v>0.11731843575419003</v>
      </c>
      <c r="F129" s="22">
        <f>IF(ISNUMBER(D129), $B145 * E129, "")</f>
        <v>11731.843575419003</v>
      </c>
      <c r="G129" s="30">
        <v>19.600000000000001</v>
      </c>
      <c r="H129" s="21">
        <f t="shared" si="63"/>
        <v>9.4972067039106309E-2</v>
      </c>
      <c r="I129" s="105">
        <f>IF(ISNUMBER(G129), $B145 * H129, "")</f>
        <v>9497.2067039106314</v>
      </c>
      <c r="J129" s="20">
        <v>19.399999999999999</v>
      </c>
      <c r="K129" s="21">
        <f t="shared" si="64"/>
        <v>8.3798882681564255E-2</v>
      </c>
      <c r="L129" s="22">
        <f>IF(ISNUMBER(J129), $B145 * K129, "")</f>
        <v>8379.8882681564246</v>
      </c>
      <c r="M129" s="30">
        <v>18.7</v>
      </c>
      <c r="N129" s="21">
        <f t="shared" si="65"/>
        <v>4.4692737430167641E-2</v>
      </c>
      <c r="O129" s="22">
        <f>IF(ISNUMBER(M129), $B145 * N129, "")</f>
        <v>4469.2737430167645</v>
      </c>
      <c r="Q129" s="285"/>
      <c r="R129" s="285"/>
      <c r="S129" s="285"/>
    </row>
    <row r="130" spans="1:19" ht="17.25" thickBot="1">
      <c r="A130" s="125" t="s">
        <v>210</v>
      </c>
      <c r="B130" s="129">
        <v>13.4</v>
      </c>
      <c r="C130" s="80">
        <v>5.5118110200000001E-2</v>
      </c>
      <c r="D130" s="106">
        <v>14.3</v>
      </c>
      <c r="E130" s="107">
        <f>IF(ISNUMBER(D130), (D130 - $B130) / $B130, "")</f>
        <v>6.7164179104477639E-2</v>
      </c>
      <c r="F130" s="108">
        <f>IF(ISNUMBER(D130), $B145 * E130, "")</f>
        <v>6716.4179104477644</v>
      </c>
      <c r="G130" s="109">
        <v>14.4</v>
      </c>
      <c r="H130" s="107">
        <f>IF(ISNUMBER(G130), (G130 - $B130) / $B130, "")</f>
        <v>7.4626865671641784E-2</v>
      </c>
      <c r="I130" s="110">
        <f>IF(ISNUMBER(G130), $B145 * H130, "")</f>
        <v>7462.6865671641781</v>
      </c>
      <c r="J130" s="106">
        <v>14.5</v>
      </c>
      <c r="K130" s="107">
        <f>IF(ISNUMBER(J130), (J130 - $B130) / $B130, "")</f>
        <v>8.2089552238805943E-2</v>
      </c>
      <c r="L130" s="108">
        <f>IF(ISNUMBER(J130), $B145 * K130, "")</f>
        <v>8208.9552238805936</v>
      </c>
      <c r="M130" s="109">
        <v>14</v>
      </c>
      <c r="N130" s="107">
        <f>IF(ISNUMBER(M130), (M130 - $B130) / $B130, "")</f>
        <v>4.4776119402985044E-2</v>
      </c>
      <c r="O130" s="108">
        <f>IF(ISNUMBER(M130), $B145 * N130, "")</f>
        <v>4477.6119402985041</v>
      </c>
      <c r="Q130" s="285"/>
      <c r="R130" s="285"/>
      <c r="S130" s="285"/>
    </row>
    <row r="131" spans="1:19" ht="17.25" thickBot="1">
      <c r="A131" s="125" t="s">
        <v>148</v>
      </c>
      <c r="B131" s="126">
        <v>23.8</v>
      </c>
      <c r="C131" s="77">
        <v>5.3097345099999999E-2</v>
      </c>
      <c r="D131" s="15">
        <v>25.8</v>
      </c>
      <c r="E131" s="32">
        <f t="shared" ref="E131:E134" si="66">IF(ISNUMBER(D131), (D131 - $B131) / $B131, "")</f>
        <v>8.4033613445378144E-2</v>
      </c>
      <c r="F131" s="18">
        <f>IF(ISNUMBER(D131), $B145 * E131, "")</f>
        <v>8403.3613445378141</v>
      </c>
      <c r="G131" s="31">
        <v>26.2</v>
      </c>
      <c r="H131" s="32">
        <f t="shared" ref="H131:H134" si="67">IF(ISNUMBER(G131), (G131 - $B131) / $B131, "")</f>
        <v>0.10084033613445371</v>
      </c>
      <c r="I131" s="101">
        <f>IF(ISNUMBER(G131), $B145 * H131, "")</f>
        <v>10084.033613445372</v>
      </c>
      <c r="J131" s="15">
        <v>26</v>
      </c>
      <c r="K131" s="32">
        <f t="shared" ref="K131:K134" si="68">IF(ISNUMBER(J131), (J131 - $B131) / $B131, "")</f>
        <v>9.2436974789915929E-2</v>
      </c>
      <c r="L131" s="18">
        <f>IF(ISNUMBER(J131), $B145 * K131, "")</f>
        <v>9243.697478991593</v>
      </c>
      <c r="M131" s="31">
        <v>24.7</v>
      </c>
      <c r="N131" s="32">
        <f t="shared" ref="N131:N134" si="69">IF(ISNUMBER(M131), (M131 - $B131) / $B131, "")</f>
        <v>3.781512605042011E-2</v>
      </c>
      <c r="O131" s="18">
        <f>IF(ISNUMBER(M131), $B145 * N131, "")</f>
        <v>3781.5126050420108</v>
      </c>
      <c r="Q131" s="285"/>
      <c r="R131" s="285"/>
      <c r="S131" s="285"/>
    </row>
    <row r="132" spans="1:19" ht="17.25" thickBot="1">
      <c r="A132" s="125" t="s">
        <v>72</v>
      </c>
      <c r="B132" s="126">
        <v>25.4</v>
      </c>
      <c r="C132" s="77">
        <v>4.9586776899999997E-2</v>
      </c>
      <c r="D132" s="15">
        <v>26.5</v>
      </c>
      <c r="E132" s="32">
        <f t="shared" si="66"/>
        <v>4.3307086614173283E-2</v>
      </c>
      <c r="F132" s="18">
        <f>IF(ISNUMBER(D132), $B145 * E132, "")</f>
        <v>4330.7086614173286</v>
      </c>
      <c r="G132" s="31">
        <v>26.7</v>
      </c>
      <c r="H132" s="32">
        <f t="shared" si="67"/>
        <v>5.1181102362204758E-2</v>
      </c>
      <c r="I132" s="101">
        <f>IF(ISNUMBER(G132), $B145 * H132, "")</f>
        <v>5118.1102362204756</v>
      </c>
      <c r="J132" s="15">
        <v>26.3</v>
      </c>
      <c r="K132" s="32">
        <f t="shared" si="68"/>
        <v>3.5433070866141815E-2</v>
      </c>
      <c r="L132" s="18">
        <f>IF(ISNUMBER(J132), $B145 * K132, "")</f>
        <v>3543.3070866141816</v>
      </c>
      <c r="M132" s="31">
        <v>25.4</v>
      </c>
      <c r="N132" s="32">
        <f t="shared" si="69"/>
        <v>0</v>
      </c>
      <c r="O132" s="18">
        <f>IF(ISNUMBER(M132), $B145 * N132, "")</f>
        <v>0</v>
      </c>
      <c r="Q132" s="285"/>
      <c r="R132" s="285"/>
      <c r="S132" s="285"/>
    </row>
    <row r="133" spans="1:19" ht="17.25" thickBot="1">
      <c r="A133" s="125" t="s">
        <v>208</v>
      </c>
      <c r="B133" s="126">
        <v>14.9</v>
      </c>
      <c r="C133" s="77">
        <v>4.9295774600000002E-2</v>
      </c>
      <c r="D133" s="15">
        <v>15.8</v>
      </c>
      <c r="E133" s="32">
        <f t="shared" si="66"/>
        <v>6.0402684563758413E-2</v>
      </c>
      <c r="F133" s="18">
        <f>IF(ISNUMBER(D133), $B145 * E133, "")</f>
        <v>6040.2684563758412</v>
      </c>
      <c r="G133" s="31">
        <v>15.7</v>
      </c>
      <c r="H133" s="32">
        <f t="shared" si="67"/>
        <v>5.3691275167785164E-2</v>
      </c>
      <c r="I133" s="101">
        <f>IF(ISNUMBER(G133), $B145 * H133, "")</f>
        <v>5369.1275167785161</v>
      </c>
      <c r="J133" s="15">
        <v>15.4</v>
      </c>
      <c r="K133" s="32">
        <f t="shared" si="68"/>
        <v>3.3557046979865772E-2</v>
      </c>
      <c r="L133" s="18">
        <f>IF(ISNUMBER(J133), $B145 * K133, "")</f>
        <v>3355.7046979865772</v>
      </c>
      <c r="M133" s="31">
        <v>15</v>
      </c>
      <c r="N133" s="32">
        <f t="shared" si="69"/>
        <v>6.7114093959731299E-3</v>
      </c>
      <c r="O133" s="18">
        <f>IF(ISNUMBER(M133), $B145 * N133, "")</f>
        <v>671.14093959731304</v>
      </c>
      <c r="Q133" s="33"/>
      <c r="R133" s="33"/>
    </row>
    <row r="134" spans="1:19" ht="17.25" thickBot="1">
      <c r="A134" s="130" t="s">
        <v>204</v>
      </c>
      <c r="B134" s="131">
        <v>16.5</v>
      </c>
      <c r="C134" s="79">
        <v>4.4303797499999999E-2</v>
      </c>
      <c r="D134" s="24">
        <v>17.5</v>
      </c>
      <c r="E134" s="25">
        <f t="shared" si="66"/>
        <v>6.0606060606060608E-2</v>
      </c>
      <c r="F134" s="104">
        <f>IF(ISNUMBER(D134), $B145 * E134, "")</f>
        <v>6060.606060606061</v>
      </c>
      <c r="G134" s="102">
        <v>17.600000000000001</v>
      </c>
      <c r="H134" s="25">
        <f t="shared" si="67"/>
        <v>6.6666666666666749E-2</v>
      </c>
      <c r="I134" s="103">
        <f>IF(ISNUMBER(G134), $B145 * H134, "")</f>
        <v>6666.6666666666752</v>
      </c>
      <c r="J134" s="24">
        <v>17.399999999999999</v>
      </c>
      <c r="K134" s="25">
        <f t="shared" si="68"/>
        <v>5.454545454545446E-2</v>
      </c>
      <c r="L134" s="104">
        <f>IF(ISNUMBER(J134), $B145 * K134, "")</f>
        <v>5454.5454545454459</v>
      </c>
      <c r="M134" s="102">
        <v>16.5</v>
      </c>
      <c r="N134" s="25">
        <f t="shared" si="69"/>
        <v>0</v>
      </c>
      <c r="O134" s="104">
        <f>IF(ISNUMBER(M134), $B145 * N134, "")</f>
        <v>0</v>
      </c>
      <c r="Q134" s="294"/>
      <c r="R134" s="295"/>
      <c r="S134" s="296"/>
    </row>
    <row r="135" spans="1:19">
      <c r="A135" s="123" t="s">
        <v>202</v>
      </c>
      <c r="B135" s="124">
        <v>92.5</v>
      </c>
      <c r="C135" s="76">
        <v>3.9325842700000002E-2</v>
      </c>
      <c r="D135" s="13">
        <v>99.2</v>
      </c>
      <c r="E135" s="14">
        <f>IF(ISNUMBER(D135), (D135 - $B135) / $B135, "")</f>
        <v>7.243243243243247E-2</v>
      </c>
      <c r="F135" s="16">
        <f>IF(ISNUMBER(D135), $B145 * E135, "")</f>
        <v>7243.243243243247</v>
      </c>
      <c r="G135" s="29">
        <v>100</v>
      </c>
      <c r="H135" s="14">
        <f>IF(ISNUMBER(G135), (G135 - $B135) / $B135, "")</f>
        <v>8.1081081081081086E-2</v>
      </c>
      <c r="I135" s="100">
        <f>IF(ISNUMBER(G135), $B145 * H135, "")</f>
        <v>8108.1081081081084</v>
      </c>
      <c r="J135" s="13">
        <v>99</v>
      </c>
      <c r="K135" s="14">
        <f>IF(ISNUMBER(J135), (J135 - $B135) / $B135, "")</f>
        <v>7.0270270270270274E-2</v>
      </c>
      <c r="L135" s="16">
        <f>IF(ISNUMBER(J135), $B145 * K135, "")</f>
        <v>7027.0270270270275</v>
      </c>
      <c r="M135" s="29">
        <v>95.9</v>
      </c>
      <c r="N135" s="14">
        <f>IF(ISNUMBER(M135), (M135 - $B135) / $B135, "")</f>
        <v>3.6756756756756818E-2</v>
      </c>
      <c r="O135" s="16">
        <f>IF(ISNUMBER(M135), $B145 * N135, "")</f>
        <v>3675.6756756756818</v>
      </c>
      <c r="Q135" s="297"/>
      <c r="R135" s="298"/>
      <c r="S135" s="299"/>
    </row>
    <row r="136" spans="1:19" ht="17.25" thickBot="1">
      <c r="A136" s="125" t="s">
        <v>188</v>
      </c>
      <c r="B136" s="126">
        <v>13.5</v>
      </c>
      <c r="C136" s="77">
        <v>3.8461538500000003E-2</v>
      </c>
      <c r="D136" s="15">
        <v>14.5</v>
      </c>
      <c r="E136" s="32">
        <f t="shared" ref="E136:E139" si="70">IF(ISNUMBER(D136), (D136 - $B136) / $B136, "")</f>
        <v>7.407407407407407E-2</v>
      </c>
      <c r="F136" s="18">
        <f>IF(ISNUMBER(D136), $B145 * E136, "")</f>
        <v>7407.4074074074069</v>
      </c>
      <c r="G136" s="31">
        <v>14.5</v>
      </c>
      <c r="H136" s="32">
        <f t="shared" ref="H136:H139" si="71">IF(ISNUMBER(G136), (G136 - $B136) / $B136, "")</f>
        <v>7.407407407407407E-2</v>
      </c>
      <c r="I136" s="101">
        <f>IF(ISNUMBER(G136), $B145 * H136, "")</f>
        <v>7407.4074074074069</v>
      </c>
      <c r="J136" s="15">
        <v>14.3</v>
      </c>
      <c r="K136" s="32">
        <f t="shared" ref="K136:K139" si="72">IF(ISNUMBER(J136), (J136 - $B136) / $B136, "")</f>
        <v>5.925925925925931E-2</v>
      </c>
      <c r="L136" s="18">
        <f>IF(ISNUMBER(J136), $B145 * K136, "")</f>
        <v>5925.9259259259306</v>
      </c>
      <c r="M136" s="31">
        <v>13.8</v>
      </c>
      <c r="N136" s="32">
        <f t="shared" ref="N136:N139" si="73">IF(ISNUMBER(M136), (M136 - $B136) / $B136, "")</f>
        <v>2.2222222222222275E-2</v>
      </c>
      <c r="O136" s="18">
        <f>IF(ISNUMBER(M136), $B145 * N136, "")</f>
        <v>2222.2222222222276</v>
      </c>
      <c r="Q136" s="300"/>
      <c r="R136" s="301"/>
      <c r="S136" s="302"/>
    </row>
    <row r="137" spans="1:19" ht="17.25" thickBot="1">
      <c r="A137" s="125" t="s">
        <v>240</v>
      </c>
      <c r="B137" s="126">
        <v>76.2</v>
      </c>
      <c r="C137" s="77">
        <v>3.8147138999999997E-2</v>
      </c>
      <c r="D137" s="15">
        <v>77.900000000000006</v>
      </c>
      <c r="E137" s="32">
        <f t="shared" si="70"/>
        <v>2.2309711286089277E-2</v>
      </c>
      <c r="F137" s="18">
        <f>IF(ISNUMBER(D137), $B145 * E137, "")</f>
        <v>2230.9711286089278</v>
      </c>
      <c r="G137" s="31">
        <v>78</v>
      </c>
      <c r="H137" s="32">
        <f t="shared" si="71"/>
        <v>2.362204724409445E-2</v>
      </c>
      <c r="I137" s="101">
        <f>IF(ISNUMBER(G137), $B145 * H137, "")</f>
        <v>2362.2047244094451</v>
      </c>
      <c r="J137" s="15">
        <v>77.599999999999994</v>
      </c>
      <c r="K137" s="32">
        <f t="shared" si="72"/>
        <v>1.837270341207338E-2</v>
      </c>
      <c r="L137" s="18">
        <f>IF(ISNUMBER(J137), $B145 * K137, "")</f>
        <v>1837.2703412073379</v>
      </c>
      <c r="M137" s="31">
        <v>76.400000000000006</v>
      </c>
      <c r="N137" s="32">
        <f t="shared" si="73"/>
        <v>2.6246719160105359E-3</v>
      </c>
      <c r="O137" s="18">
        <f>IF(ISNUMBER(M137), $B145 * N137, "")</f>
        <v>262.46719160105357</v>
      </c>
      <c r="Q137" s="285"/>
      <c r="R137" s="285"/>
      <c r="S137" s="285"/>
    </row>
    <row r="138" spans="1:19" ht="17.25" thickBot="1">
      <c r="A138" s="125" t="s">
        <v>250</v>
      </c>
      <c r="B138" s="126">
        <v>85.5</v>
      </c>
      <c r="C138" s="77">
        <v>3.1363088099999999E-2</v>
      </c>
      <c r="D138" s="15">
        <v>88</v>
      </c>
      <c r="E138" s="32">
        <f t="shared" si="70"/>
        <v>2.9239766081871343E-2</v>
      </c>
      <c r="F138" s="18">
        <f>IF(ISNUMBER(D138), $B145 * E138, "")</f>
        <v>2923.9766081871344</v>
      </c>
      <c r="G138" s="31">
        <v>88.4</v>
      </c>
      <c r="H138" s="32">
        <f t="shared" si="71"/>
        <v>3.3918128654970826E-2</v>
      </c>
      <c r="I138" s="101">
        <f>IF(ISNUMBER(G138), $B145 * H138, "")</f>
        <v>3391.8128654970828</v>
      </c>
      <c r="J138" s="15">
        <v>86.9</v>
      </c>
      <c r="K138" s="32">
        <f t="shared" si="72"/>
        <v>1.637426900584802E-2</v>
      </c>
      <c r="L138" s="18">
        <f>IF(ISNUMBER(J138), $B145 * K138, "")</f>
        <v>1637.4269005848021</v>
      </c>
      <c r="M138" s="31">
        <v>84.3</v>
      </c>
      <c r="N138" s="32">
        <f t="shared" si="73"/>
        <v>-1.4035087719298279E-2</v>
      </c>
      <c r="O138" s="18">
        <f>IF(ISNUMBER(M138), $B145 * N138, "")</f>
        <v>-1403.5087719298278</v>
      </c>
      <c r="Q138" s="280"/>
      <c r="R138" s="280"/>
      <c r="S138" s="280"/>
    </row>
    <row r="139" spans="1:19" ht="17.25" thickBot="1">
      <c r="A139" s="127" t="s">
        <v>190</v>
      </c>
      <c r="B139" s="128">
        <v>20.6</v>
      </c>
      <c r="C139" s="78">
        <v>2.4875621899999999E-2</v>
      </c>
      <c r="D139" s="20">
        <v>21.1</v>
      </c>
      <c r="E139" s="21">
        <f t="shared" si="70"/>
        <v>2.4271844660194174E-2</v>
      </c>
      <c r="F139" s="22">
        <f>IF(ISNUMBER(D139), $B145 * E139, "")</f>
        <v>2427.1844660194174</v>
      </c>
      <c r="G139" s="30">
        <v>21</v>
      </c>
      <c r="H139" s="21">
        <f t="shared" si="71"/>
        <v>1.9417475728155269E-2</v>
      </c>
      <c r="I139" s="105">
        <f>IF(ISNUMBER(G139), $B145 * H139, "")</f>
        <v>1941.7475728155268</v>
      </c>
      <c r="J139" s="20">
        <v>21</v>
      </c>
      <c r="K139" s="21">
        <f t="shared" si="72"/>
        <v>1.9417475728155269E-2</v>
      </c>
      <c r="L139" s="22">
        <f>IF(ISNUMBER(J139), $B145 * K139, "")</f>
        <v>1941.7475728155268</v>
      </c>
      <c r="M139" s="30">
        <v>20.399999999999999</v>
      </c>
      <c r="N139" s="21">
        <f t="shared" si="73"/>
        <v>-9.7087378640778078E-3</v>
      </c>
      <c r="O139" s="22">
        <f>IF(ISNUMBER(M139), $B145 * N139, "")</f>
        <v>-970.87378640778081</v>
      </c>
      <c r="Q139" s="280"/>
      <c r="R139" s="280"/>
      <c r="S139" s="280"/>
    </row>
    <row r="140" spans="1:19" ht="17.25" thickBot="1">
      <c r="A140" s="125" t="s">
        <v>122</v>
      </c>
      <c r="B140" s="129">
        <v>38.200000000000003</v>
      </c>
      <c r="C140" s="80">
        <v>2.1390374300000001E-2</v>
      </c>
      <c r="D140" s="106">
        <v>39.299999999999997</v>
      </c>
      <c r="E140" s="107">
        <f>IF(ISNUMBER(D140), (D140 - $B140) / $B140, "")</f>
        <v>2.8795811518324457E-2</v>
      </c>
      <c r="F140" s="108">
        <f>IF(ISNUMBER(D140), $B145 * E140, "")</f>
        <v>2879.5811518324458</v>
      </c>
      <c r="G140" s="109">
        <v>39.1</v>
      </c>
      <c r="H140" s="107">
        <f>IF(ISNUMBER(G140), (G140 - $B140) / $B140, "")</f>
        <v>2.3560209424083732E-2</v>
      </c>
      <c r="I140" s="110">
        <f>IF(ISNUMBER(G140), $B145 * H140, "")</f>
        <v>2356.0209424083732</v>
      </c>
      <c r="J140" s="106">
        <v>38.4</v>
      </c>
      <c r="K140" s="107">
        <f>IF(ISNUMBER(J140), (J140 - $B140) / $B140, "")</f>
        <v>5.2356020942407261E-3</v>
      </c>
      <c r="L140" s="108">
        <f>IF(ISNUMBER(J140), $B145 * K140, "")</f>
        <v>523.56020942407258</v>
      </c>
      <c r="M140" s="109">
        <v>37.200000000000003</v>
      </c>
      <c r="N140" s="107">
        <f>IF(ISNUMBER(M140), (M140 - $B140) / $B140, "")</f>
        <v>-2.6178010471204185E-2</v>
      </c>
      <c r="O140" s="108">
        <f>IF(ISNUMBER(M140), $B145 * N140, "")</f>
        <v>-2617.8010471204184</v>
      </c>
      <c r="Q140" s="285"/>
      <c r="R140" s="285"/>
      <c r="S140" s="285"/>
    </row>
    <row r="141" spans="1:19" ht="17.25" thickBot="1">
      <c r="A141" s="125" t="s">
        <v>98</v>
      </c>
      <c r="B141" s="126">
        <v>5.18</v>
      </c>
      <c r="C141" s="77">
        <v>1.7681728899999999E-2</v>
      </c>
      <c r="D141" s="15">
        <v>5.17</v>
      </c>
      <c r="E141" s="32">
        <f t="shared" ref="E141:E144" si="74">IF(ISNUMBER(D141), (D141 - $B141) / $B141, "")</f>
        <v>-1.9305019305018896E-3</v>
      </c>
      <c r="F141" s="18">
        <f>IF(ISNUMBER(D141), $B145 * E141, "")</f>
        <v>-193.05019305018897</v>
      </c>
      <c r="G141" s="31">
        <v>5.2</v>
      </c>
      <c r="H141" s="32">
        <f t="shared" ref="H141:H144" si="75">IF(ISNUMBER(G141), (G141 - $B141) / $B141, "")</f>
        <v>3.8610038610039504E-3</v>
      </c>
      <c r="I141" s="101">
        <f>IF(ISNUMBER(G141), $B145 * H141, "")</f>
        <v>386.10038610039504</v>
      </c>
      <c r="J141" s="15">
        <v>5.17</v>
      </c>
      <c r="K141" s="32">
        <f t="shared" ref="K141:K144" si="76">IF(ISNUMBER(J141), (J141 - $B141) / $B141, "")</f>
        <v>-1.9305019305018896E-3</v>
      </c>
      <c r="L141" s="18">
        <f>IF(ISNUMBER(J141), $B145 * K141, "")</f>
        <v>-193.05019305018897</v>
      </c>
      <c r="M141" s="31">
        <v>5.04</v>
      </c>
      <c r="N141" s="32">
        <f t="shared" ref="N141:N144" si="77">IF(ISNUMBER(M141), (M141 - $B141) / $B141, "")</f>
        <v>-2.7027027027026966E-2</v>
      </c>
      <c r="O141" s="18">
        <f>IF(ISNUMBER(M141), $B145 * N141, "")</f>
        <v>-2702.7027027026966</v>
      </c>
      <c r="Q141" s="285"/>
      <c r="R141" s="285"/>
      <c r="S141" s="28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4.3181166464629467E-2</v>
      </c>
      <c r="F145" s="28">
        <f>SUM(F125:F144)</f>
        <v>73407.982989870099</v>
      </c>
      <c r="G145" s="26" t="s">
        <v>271</v>
      </c>
      <c r="H145" s="27">
        <f>IF(COUNT(H125:H144), SUM(H125:H144) / COUNT(H125:H144), 0)</f>
        <v>4.6735674406583438E-2</v>
      </c>
      <c r="I145" s="28">
        <f>SUM(I125:I144)</f>
        <v>79450.64649119183</v>
      </c>
      <c r="J145" s="26" t="s">
        <v>271</v>
      </c>
      <c r="K145" s="27">
        <f>IF(COUNT(K125:K144), SUM(K125:K144) / COUNT(K125:K144), 0)</f>
        <v>3.6326095830361838E-2</v>
      </c>
      <c r="L145" s="28">
        <f>SUM(L125:L144)</f>
        <v>61754.362911615121</v>
      </c>
      <c r="M145" s="26" t="s">
        <v>271</v>
      </c>
      <c r="N145" s="27">
        <f>IF(COUNT(N125:N144), SUM(N125:N144) / COUNT(N125:N144), 0)</f>
        <v>1.8300572390538312E-3</v>
      </c>
      <c r="O145" s="28">
        <f>SUM(O125:O144)</f>
        <v>3111.097306391513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51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2021-08-24(화) 오전 00:00</v>
      </c>
      <c r="C150" s="323"/>
      <c r="D150" s="282" t="str">
        <f>TEXT($G$1, "[$-ko-KR]yyyy-mm-dd(ddd) ") &amp; "오후 14:00"</f>
        <v>2021-08-24(화) 오후 14:00</v>
      </c>
      <c r="E150" s="283"/>
      <c r="F150" s="284"/>
      <c r="G150" s="282" t="str">
        <f>TEXT($G$1, "[$-ko-KR]yyyy-mm-dd(ddd) ") &amp; "오후 19:00"</f>
        <v>2021-08-24(화) 오후 19:00</v>
      </c>
      <c r="H150" s="283"/>
      <c r="I150" s="284"/>
      <c r="J150" s="282" t="str">
        <f>TEXT($G$1, "[$-ko-KR]yyyy-mm-dd(ddd) ") &amp; "오후 21:00"</f>
        <v>2021-08-24(화) 오후 21:00</v>
      </c>
      <c r="K150" s="283"/>
      <c r="L150" s="284"/>
      <c r="M150" s="282" t="str">
        <f>TEXT($G$1+1, "[$-ko-KR]yyyy-mm-dd(ddd) ") &amp; "오전 00:00"</f>
        <v>2021-08-25(수)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2" t="s">
        <v>58</v>
      </c>
      <c r="H151" s="253" t="s">
        <v>268</v>
      </c>
      <c r="I151" s="25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194</v>
      </c>
      <c r="B152" s="124">
        <v>153</v>
      </c>
      <c r="C152" s="76">
        <v>4.7945205499999997E-2</v>
      </c>
      <c r="D152" s="13">
        <v>172</v>
      </c>
      <c r="E152" s="14">
        <f>IF(ISNUMBER(D152), (D152 - $B152) / $B152, "")</f>
        <v>0.12418300653594772</v>
      </c>
      <c r="F152" s="16">
        <f>IF(ISNUMBER(D152), $B172 * E152, "")</f>
        <v>12418.300653594772</v>
      </c>
      <c r="G152" s="29">
        <v>168</v>
      </c>
      <c r="H152" s="14">
        <f>IF(ISNUMBER(G152), (G152 - $B152) / $B152, "")</f>
        <v>9.8039215686274508E-2</v>
      </c>
      <c r="I152" s="100">
        <f>IF(ISNUMBER(G152), $B172 * H152, "")</f>
        <v>9803.9215686274511</v>
      </c>
      <c r="J152" s="13">
        <v>162</v>
      </c>
      <c r="K152" s="14">
        <f>IF(ISNUMBER(J152), (J152 - $B152) / $B152, "")</f>
        <v>5.8823529411764705E-2</v>
      </c>
      <c r="L152" s="16">
        <f>IF(ISNUMBER(J152), $B172 * K152, "")</f>
        <v>5882.3529411764703</v>
      </c>
      <c r="M152" s="29">
        <v>157</v>
      </c>
      <c r="N152" s="14">
        <f>IF(ISNUMBER(M152), (M152 - $B152) / $B152, "")</f>
        <v>2.6143790849673203E-2</v>
      </c>
      <c r="O152" s="16">
        <f>IF(ISNUMBER(M152), $B172 * N152, "")</f>
        <v>2614.3790849673205</v>
      </c>
      <c r="Q152" s="280"/>
      <c r="R152" s="280"/>
      <c r="S152" s="280"/>
    </row>
    <row r="153" spans="1:19" ht="17.25" thickBot="1">
      <c r="A153" s="125" t="s">
        <v>254</v>
      </c>
      <c r="B153" s="126">
        <v>329</v>
      </c>
      <c r="C153" s="77">
        <v>4.77707006E-2</v>
      </c>
      <c r="D153" s="15">
        <v>346</v>
      </c>
      <c r="E153" s="32">
        <f t="shared" ref="E153:E156" si="78">IF(ISNUMBER(D153), (D153 - $B153) / $B153, "")</f>
        <v>5.1671732522796353E-2</v>
      </c>
      <c r="F153" s="18">
        <f>IF(ISNUMBER(D153), $B172 * E153, "")</f>
        <v>5167.1732522796356</v>
      </c>
      <c r="G153" s="31">
        <v>347</v>
      </c>
      <c r="H153" s="32">
        <f t="shared" ref="H153:H156" si="79">IF(ISNUMBER(G153), (G153 - $B153) / $B153, "")</f>
        <v>5.4711246200607903E-2</v>
      </c>
      <c r="I153" s="101">
        <f>IF(ISNUMBER(G153), $B172 * H153, "")</f>
        <v>5471.1246200607902</v>
      </c>
      <c r="J153" s="15">
        <v>340</v>
      </c>
      <c r="K153" s="32">
        <f t="shared" ref="K153:K156" si="80">IF(ISNUMBER(J153), (J153 - $B153) / $B153, "")</f>
        <v>3.3434650455927049E-2</v>
      </c>
      <c r="L153" s="18">
        <f>IF(ISNUMBER(J153), $B172 * K153, "")</f>
        <v>3343.4650455927049</v>
      </c>
      <c r="M153" s="31">
        <v>332</v>
      </c>
      <c r="N153" s="32">
        <f t="shared" ref="N153:N156" si="81">IF(ISNUMBER(M153), (M153 - $B153) / $B153, "")</f>
        <v>9.11854103343465E-3</v>
      </c>
      <c r="O153" s="18">
        <f>IF(ISNUMBER(M153), $B172 * N153, "")</f>
        <v>911.854103343465</v>
      </c>
      <c r="Q153" s="280"/>
      <c r="R153" s="280"/>
      <c r="S153" s="280"/>
    </row>
    <row r="154" spans="1:19" ht="17.25" thickBot="1">
      <c r="A154" s="125" t="s">
        <v>220</v>
      </c>
      <c r="B154" s="126">
        <v>229</v>
      </c>
      <c r="C154" s="77">
        <v>4.09090909E-2</v>
      </c>
      <c r="D154" s="15">
        <v>241</v>
      </c>
      <c r="E154" s="32">
        <f t="shared" si="78"/>
        <v>5.2401746724890827E-2</v>
      </c>
      <c r="F154" s="18">
        <f>IF(ISNUMBER(D154), $B172 * E154, "")</f>
        <v>5240.1746724890827</v>
      </c>
      <c r="G154" s="31">
        <v>245</v>
      </c>
      <c r="H154" s="32">
        <f t="shared" si="79"/>
        <v>6.9868995633187769E-2</v>
      </c>
      <c r="I154" s="101">
        <f>IF(ISNUMBER(G154), $B172 * H154, "")</f>
        <v>6986.8995633187769</v>
      </c>
      <c r="J154" s="15">
        <v>268</v>
      </c>
      <c r="K154" s="32">
        <f t="shared" si="80"/>
        <v>0.1703056768558952</v>
      </c>
      <c r="L154" s="18">
        <f>IF(ISNUMBER(J154), $B172 * K154, "")</f>
        <v>17030.567685589522</v>
      </c>
      <c r="M154" s="31">
        <v>235</v>
      </c>
      <c r="N154" s="32">
        <f t="shared" si="81"/>
        <v>2.6200873362445413E-2</v>
      </c>
      <c r="O154" s="18">
        <f>IF(ISNUMBER(M154), $B172 * N154, "")</f>
        <v>2620.0873362445413</v>
      </c>
      <c r="Q154" s="285"/>
      <c r="R154" s="285"/>
      <c r="S154" s="285"/>
    </row>
    <row r="155" spans="1:19" ht="17.25" thickBot="1">
      <c r="A155" s="125" t="s">
        <v>236</v>
      </c>
      <c r="B155" s="126">
        <v>686</v>
      </c>
      <c r="C155" s="77">
        <v>3.46907994E-2</v>
      </c>
      <c r="D155" s="15">
        <v>727</v>
      </c>
      <c r="E155" s="32">
        <f t="shared" si="78"/>
        <v>5.9766763848396499E-2</v>
      </c>
      <c r="F155" s="18">
        <f>IF(ISNUMBER(D155), $B172 * E155, "")</f>
        <v>5976.6763848396504</v>
      </c>
      <c r="G155" s="31">
        <v>718</v>
      </c>
      <c r="H155" s="32">
        <f t="shared" si="79"/>
        <v>4.6647230320699708E-2</v>
      </c>
      <c r="I155" s="101">
        <f>IF(ISNUMBER(G155), $B172 * H155, "")</f>
        <v>4664.7230320699709</v>
      </c>
      <c r="J155" s="15">
        <v>705</v>
      </c>
      <c r="K155" s="32">
        <f t="shared" si="80"/>
        <v>2.7696793002915453E-2</v>
      </c>
      <c r="L155" s="18">
        <f>IF(ISNUMBER(J155), $B172 * K155, "")</f>
        <v>2769.6793002915451</v>
      </c>
      <c r="M155" s="31">
        <v>698</v>
      </c>
      <c r="N155" s="32">
        <f t="shared" si="81"/>
        <v>1.7492711370262391E-2</v>
      </c>
      <c r="O155" s="18">
        <f>IF(ISNUMBER(M155), $B172 * N155, "")</f>
        <v>1749.2711370262391</v>
      </c>
      <c r="Q155" s="285"/>
      <c r="R155" s="285"/>
      <c r="S155" s="285"/>
    </row>
    <row r="156" spans="1:19" ht="17.25" thickBot="1">
      <c r="A156" s="127" t="s">
        <v>162</v>
      </c>
      <c r="B156" s="128">
        <v>120</v>
      </c>
      <c r="C156" s="78">
        <v>3.4482758600000003E-2</v>
      </c>
      <c r="D156" s="20">
        <v>124</v>
      </c>
      <c r="E156" s="21">
        <f t="shared" si="78"/>
        <v>3.3333333333333333E-2</v>
      </c>
      <c r="F156" s="22">
        <f>IF(ISNUMBER(D156), $B172 * E156, "")</f>
        <v>3333.3333333333335</v>
      </c>
      <c r="G156" s="30">
        <v>125</v>
      </c>
      <c r="H156" s="21">
        <f t="shared" si="79"/>
        <v>4.1666666666666664E-2</v>
      </c>
      <c r="I156" s="105">
        <f>IF(ISNUMBER(G156), $B172 * H156, "")</f>
        <v>4166.6666666666661</v>
      </c>
      <c r="J156" s="20">
        <v>124</v>
      </c>
      <c r="K156" s="21">
        <f t="shared" si="80"/>
        <v>3.3333333333333333E-2</v>
      </c>
      <c r="L156" s="22">
        <f>IF(ISNUMBER(J156), $B172 * K156, "")</f>
        <v>3333.3333333333335</v>
      </c>
      <c r="M156" s="30">
        <v>120</v>
      </c>
      <c r="N156" s="21">
        <f t="shared" si="81"/>
        <v>0</v>
      </c>
      <c r="O156" s="22">
        <f>IF(ISNUMBER(M156), $B172 * N156, "")</f>
        <v>0</v>
      </c>
      <c r="Q156" s="285"/>
      <c r="R156" s="285"/>
      <c r="S156" s="285"/>
    </row>
    <row r="157" spans="1:19" ht="17.25" thickBot="1">
      <c r="A157" s="125" t="s">
        <v>57</v>
      </c>
      <c r="B157" s="129">
        <v>244</v>
      </c>
      <c r="C157" s="80">
        <v>2.5210084000000001E-2</v>
      </c>
      <c r="D157" s="106">
        <v>249</v>
      </c>
      <c r="E157" s="107">
        <f>IF(ISNUMBER(D157), (D157 - $B157) / $B157, "")</f>
        <v>2.0491803278688523E-2</v>
      </c>
      <c r="F157" s="108">
        <f>IF(ISNUMBER(D157), $B172 * E157, "")</f>
        <v>2049.1803278688521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248</v>
      </c>
      <c r="K157" s="107">
        <f>IF(ISNUMBER(J157), (J157 - $B157) / $B157, "")</f>
        <v>1.6393442622950821E-2</v>
      </c>
      <c r="L157" s="108">
        <f>IF(ISNUMBER(J157), $B172 * K157, "")</f>
        <v>1639.344262295082</v>
      </c>
      <c r="M157" s="109">
        <v>240</v>
      </c>
      <c r="N157" s="107">
        <f>IF(ISNUMBER(M157), (M157 - $B157) / $B157, "")</f>
        <v>-1.6393442622950821E-2</v>
      </c>
      <c r="O157" s="108">
        <f>IF(ISNUMBER(M157), $B172 * N157, "")</f>
        <v>-1639.344262295082</v>
      </c>
      <c r="Q157" s="285"/>
      <c r="R157" s="285"/>
      <c r="S157" s="285"/>
    </row>
    <row r="158" spans="1:19" ht="17.25" thickBot="1">
      <c r="A158" s="125" t="s">
        <v>232</v>
      </c>
      <c r="B158" s="126">
        <v>612</v>
      </c>
      <c r="C158" s="77">
        <v>2.5125628099999998E-2</v>
      </c>
      <c r="D158" s="15">
        <v>619</v>
      </c>
      <c r="E158" s="32">
        <f t="shared" ref="E158:E161" si="82">IF(ISNUMBER(D158), (D158 - $B158) / $B158, "")</f>
        <v>1.1437908496732025E-2</v>
      </c>
      <c r="F158" s="18">
        <f>IF(ISNUMBER(D158), $B172 * E158, "")</f>
        <v>1143.7908496732025</v>
      </c>
      <c r="G158" s="31">
        <v>620</v>
      </c>
      <c r="H158" s="32">
        <f t="shared" ref="H158:H161" si="83">IF(ISNUMBER(G158), (G158 - $B158) / $B158, "")</f>
        <v>1.3071895424836602E-2</v>
      </c>
      <c r="I158" s="101">
        <f>IF(ISNUMBER(G158), $B172 * H158, "")</f>
        <v>1307.1895424836603</v>
      </c>
      <c r="J158" s="15">
        <v>614</v>
      </c>
      <c r="K158" s="32">
        <f t="shared" ref="K158:K161" si="84">IF(ISNUMBER(J158), (J158 - $B158) / $B158, "")</f>
        <v>3.2679738562091504E-3</v>
      </c>
      <c r="L158" s="18">
        <f>IF(ISNUMBER(J158), $B172 * K158, "")</f>
        <v>326.79738562091507</v>
      </c>
      <c r="M158" s="31">
        <v>593</v>
      </c>
      <c r="N158" s="32">
        <f t="shared" ref="N158:N161" si="85">IF(ISNUMBER(M158), (M158 - $B158) / $B158, "")</f>
        <v>-3.1045751633986929E-2</v>
      </c>
      <c r="O158" s="18">
        <f>IF(ISNUMBER(M158), $B172 * N158, "")</f>
        <v>-3104.5751633986929</v>
      </c>
      <c r="Q158" s="285"/>
      <c r="R158" s="285"/>
      <c r="S158" s="285"/>
    </row>
    <row r="159" spans="1:19" ht="17.25" thickBot="1">
      <c r="A159" s="125" t="s">
        <v>174</v>
      </c>
      <c r="B159" s="126">
        <v>385</v>
      </c>
      <c r="C159" s="77">
        <v>2.3936170199999999E-2</v>
      </c>
      <c r="D159" s="15">
        <v>395</v>
      </c>
      <c r="E159" s="32">
        <f t="shared" si="82"/>
        <v>2.5974025974025976E-2</v>
      </c>
      <c r="F159" s="18">
        <f>IF(ISNUMBER(D159), $B172 * E159, "")</f>
        <v>2597.4025974025976</v>
      </c>
      <c r="G159" s="31">
        <v>399</v>
      </c>
      <c r="H159" s="32">
        <f t="shared" si="83"/>
        <v>3.6363636363636362E-2</v>
      </c>
      <c r="I159" s="101">
        <f>IF(ISNUMBER(G159), $B172 * H159, "")</f>
        <v>3636.363636363636</v>
      </c>
      <c r="J159" s="15">
        <v>391</v>
      </c>
      <c r="K159" s="32">
        <f t="shared" si="84"/>
        <v>1.5584415584415584E-2</v>
      </c>
      <c r="L159" s="18">
        <f>IF(ISNUMBER(J159), $B172 * K159, "")</f>
        <v>1558.4415584415585</v>
      </c>
      <c r="M159" s="31">
        <v>378</v>
      </c>
      <c r="N159" s="32">
        <f t="shared" si="85"/>
        <v>-1.8181818181818181E-2</v>
      </c>
      <c r="O159" s="18">
        <f>IF(ISNUMBER(M159), $B172 * N159, "")</f>
        <v>-1818.181818181818</v>
      </c>
      <c r="Q159" s="285"/>
      <c r="R159" s="285"/>
      <c r="S159" s="285"/>
    </row>
    <row r="160" spans="1:19" ht="17.25" thickBot="1">
      <c r="A160" s="125" t="s">
        <v>138</v>
      </c>
      <c r="B160" s="126">
        <v>403</v>
      </c>
      <c r="C160" s="77">
        <v>2.0253164600000002E-2</v>
      </c>
      <c r="D160" s="15">
        <v>415</v>
      </c>
      <c r="E160" s="32">
        <f t="shared" si="82"/>
        <v>2.9776674937965261E-2</v>
      </c>
      <c r="F160" s="18">
        <f>IF(ISNUMBER(D160), $B172 * E160, "")</f>
        <v>2977.6674937965258</v>
      </c>
      <c r="G160" s="31">
        <v>418</v>
      </c>
      <c r="H160" s="32">
        <f t="shared" si="83"/>
        <v>3.7220843672456573E-2</v>
      </c>
      <c r="I160" s="101">
        <f>IF(ISNUMBER(G160), $B172 * H160, "")</f>
        <v>3722.0843672456572</v>
      </c>
      <c r="J160" s="15">
        <v>408</v>
      </c>
      <c r="K160" s="32">
        <f t="shared" si="84"/>
        <v>1.2406947890818859E-2</v>
      </c>
      <c r="L160" s="18">
        <f>IF(ISNUMBER(J160), $B172 * K160, "")</f>
        <v>1240.694789081886</v>
      </c>
      <c r="M160" s="31">
        <v>401</v>
      </c>
      <c r="N160" s="32">
        <f t="shared" si="85"/>
        <v>-4.9627791563275434E-3</v>
      </c>
      <c r="O160" s="18">
        <f>IF(ISNUMBER(M160), $B172 * N160, "")</f>
        <v>-496.27791563275434</v>
      </c>
      <c r="Q160" s="33"/>
      <c r="R160" s="33"/>
    </row>
    <row r="161" spans="1:19" ht="17.25" thickBot="1">
      <c r="A161" s="130" t="s">
        <v>128</v>
      </c>
      <c r="B161" s="131">
        <v>152</v>
      </c>
      <c r="C161" s="79">
        <v>2.01342282E-2</v>
      </c>
      <c r="D161" s="24">
        <v>151</v>
      </c>
      <c r="E161" s="25">
        <f t="shared" si="82"/>
        <v>-6.5789473684210523E-3</v>
      </c>
      <c r="F161" s="104">
        <f>IF(ISNUMBER(D161), $B172 * E161, "")</f>
        <v>-657.8947368421052</v>
      </c>
      <c r="G161" s="102">
        <v>158</v>
      </c>
      <c r="H161" s="25">
        <f t="shared" si="83"/>
        <v>3.9473684210526314E-2</v>
      </c>
      <c r="I161" s="103">
        <f>IF(ISNUMBER(G161), $B172 * H161, "")</f>
        <v>3947.3684210526312</v>
      </c>
      <c r="J161" s="24">
        <v>156</v>
      </c>
      <c r="K161" s="25">
        <f t="shared" si="84"/>
        <v>2.6315789473684209E-2</v>
      </c>
      <c r="L161" s="104">
        <f>IF(ISNUMBER(J161), $B172 * K161, "")</f>
        <v>2631.5789473684208</v>
      </c>
      <c r="M161" s="102">
        <v>150</v>
      </c>
      <c r="N161" s="25">
        <f t="shared" si="85"/>
        <v>-1.3157894736842105E-2</v>
      </c>
      <c r="O161" s="104">
        <f>IF(ISNUMBER(M161), $B172 * N161, "")</f>
        <v>-1315.7894736842104</v>
      </c>
      <c r="Q161" s="294"/>
      <c r="R161" s="295"/>
      <c r="S161" s="296"/>
    </row>
    <row r="162" spans="1:19">
      <c r="A162" s="123" t="s">
        <v>152</v>
      </c>
      <c r="B162" s="124">
        <v>105</v>
      </c>
      <c r="C162" s="76">
        <v>1.9417475699999999E-2</v>
      </c>
      <c r="D162" s="13">
        <v>105</v>
      </c>
      <c r="E162" s="14">
        <f>IF(ISNUMBER(D162), (D162 - $B162) / $B162, "")</f>
        <v>0</v>
      </c>
      <c r="F162" s="16">
        <f>IF(ISNUMBER(D162), $B172 * E162, "")</f>
        <v>0</v>
      </c>
      <c r="G162" s="29">
        <v>105</v>
      </c>
      <c r="H162" s="14">
        <f>IF(ISNUMBER(G162), (G162 - $B162) / $B162, "")</f>
        <v>0</v>
      </c>
      <c r="I162" s="100">
        <f>IF(ISNUMBER(G162), $B172 * H162, "")</f>
        <v>0</v>
      </c>
      <c r="J162" s="13">
        <v>105</v>
      </c>
      <c r="K162" s="14">
        <f>IF(ISNUMBER(J162), (J162 - $B162) / $B162, "")</f>
        <v>0</v>
      </c>
      <c r="L162" s="16">
        <f>IF(ISNUMBER(J162), $B172 * K162, "")</f>
        <v>0</v>
      </c>
      <c r="M162" s="29">
        <v>103</v>
      </c>
      <c r="N162" s="14">
        <f>IF(ISNUMBER(M162), (M162 - $B162) / $B162, "")</f>
        <v>-1.9047619047619049E-2</v>
      </c>
      <c r="O162" s="16">
        <f>IF(ISNUMBER(M162), $B172 * N162, "")</f>
        <v>-1904.761904761905</v>
      </c>
      <c r="Q162" s="297"/>
      <c r="R162" s="298"/>
      <c r="S162" s="299"/>
    </row>
    <row r="163" spans="1:19" ht="17.25" thickBot="1">
      <c r="A163" s="125" t="s">
        <v>118</v>
      </c>
      <c r="B163" s="126">
        <v>185</v>
      </c>
      <c r="C163" s="77">
        <v>1.64835165E-2</v>
      </c>
      <c r="D163" s="15">
        <v>187</v>
      </c>
      <c r="E163" s="32">
        <f t="shared" ref="E163:E166" si="86">IF(ISNUMBER(D163), (D163 - $B163) / $B163, "")</f>
        <v>1.0810810810810811E-2</v>
      </c>
      <c r="F163" s="18">
        <f>IF(ISNUMBER(D163), $B172 * E163, "")</f>
        <v>1081.081081081081</v>
      </c>
      <c r="G163" s="31">
        <v>190</v>
      </c>
      <c r="H163" s="32">
        <f t="shared" ref="H163:H166" si="87">IF(ISNUMBER(G163), (G163 - $B163) / $B163, "")</f>
        <v>2.7027027027027029E-2</v>
      </c>
      <c r="I163" s="101">
        <f>IF(ISNUMBER(G163), $B172 * H163, "")</f>
        <v>2702.7027027027029</v>
      </c>
      <c r="J163" s="15">
        <v>188</v>
      </c>
      <c r="K163" s="32">
        <f t="shared" ref="K163:K166" si="88">IF(ISNUMBER(J163), (J163 - $B163) / $B163, "")</f>
        <v>1.6216216216216217E-2</v>
      </c>
      <c r="L163" s="18">
        <f>IF(ISNUMBER(J163), $B172 * K163, "")</f>
        <v>1621.6216216216217</v>
      </c>
      <c r="M163" s="31">
        <v>184</v>
      </c>
      <c r="N163" s="32">
        <f t="shared" ref="N163:N166" si="89">IF(ISNUMBER(M163), (M163 - $B163) / $B163, "")</f>
        <v>-5.4054054054054057E-3</v>
      </c>
      <c r="O163" s="18">
        <f>IF(ISNUMBER(M163), $B172 * N163, "")</f>
        <v>-540.54054054054052</v>
      </c>
      <c r="Q163" s="300"/>
      <c r="R163" s="301"/>
      <c r="S163" s="302"/>
    </row>
    <row r="164" spans="1:19" ht="17.25" thickBot="1">
      <c r="A164" s="125" t="s">
        <v>206</v>
      </c>
      <c r="B164" s="126">
        <v>385</v>
      </c>
      <c r="C164" s="77">
        <v>1.5831134600000001E-2</v>
      </c>
      <c r="D164" s="15">
        <v>396</v>
      </c>
      <c r="E164" s="32">
        <f t="shared" si="86"/>
        <v>2.8571428571428571E-2</v>
      </c>
      <c r="F164" s="18">
        <f>IF(ISNUMBER(D164), $B172 * E164, "")</f>
        <v>2857.1428571428569</v>
      </c>
      <c r="G164" s="31">
        <v>396</v>
      </c>
      <c r="H164" s="32">
        <f t="shared" si="87"/>
        <v>2.8571428571428571E-2</v>
      </c>
      <c r="I164" s="101">
        <f>IF(ISNUMBER(G164), $B172 * H164, "")</f>
        <v>2857.1428571428569</v>
      </c>
      <c r="J164" s="15">
        <v>395</v>
      </c>
      <c r="K164" s="32">
        <f t="shared" si="88"/>
        <v>2.5974025974025976E-2</v>
      </c>
      <c r="L164" s="18">
        <f>IF(ISNUMBER(J164), $B172 * K164, "")</f>
        <v>2597.4025974025976</v>
      </c>
      <c r="M164" s="31">
        <v>387</v>
      </c>
      <c r="N164" s="32">
        <f t="shared" si="89"/>
        <v>5.1948051948051948E-3</v>
      </c>
      <c r="O164" s="18">
        <f>IF(ISNUMBER(M164), $B172 * N164, "")</f>
        <v>519.48051948051943</v>
      </c>
      <c r="Q164" s="285"/>
      <c r="R164" s="285"/>
      <c r="S164" s="285"/>
    </row>
    <row r="165" spans="1:19" ht="17.25" thickBot="1">
      <c r="A165" s="125" t="s">
        <v>166</v>
      </c>
      <c r="B165" s="126">
        <v>266</v>
      </c>
      <c r="C165" s="77">
        <v>1.52671756E-2</v>
      </c>
      <c r="D165" s="15">
        <v>267</v>
      </c>
      <c r="E165" s="32">
        <f t="shared" si="86"/>
        <v>3.7593984962406013E-3</v>
      </c>
      <c r="F165" s="18">
        <f>IF(ISNUMBER(D165), $B172 * E165, "")</f>
        <v>375.93984962406012</v>
      </c>
      <c r="G165" s="31">
        <v>268</v>
      </c>
      <c r="H165" s="32">
        <f t="shared" si="87"/>
        <v>7.5187969924812026E-3</v>
      </c>
      <c r="I165" s="101">
        <f>IF(ISNUMBER(G165), $B172 * H165, "")</f>
        <v>751.87969924812023</v>
      </c>
      <c r="J165" s="15">
        <v>265</v>
      </c>
      <c r="K165" s="32">
        <f t="shared" si="88"/>
        <v>-3.7593984962406013E-3</v>
      </c>
      <c r="L165" s="18">
        <f>IF(ISNUMBER(J165), $B172 * K165, "")</f>
        <v>-375.93984962406012</v>
      </c>
      <c r="M165" s="31">
        <v>262</v>
      </c>
      <c r="N165" s="32">
        <f t="shared" si="89"/>
        <v>-1.5037593984962405E-2</v>
      </c>
      <c r="O165" s="18">
        <f>IF(ISNUMBER(M165), $B172 * N165, "")</f>
        <v>-1503.7593984962405</v>
      </c>
      <c r="Q165" s="280"/>
      <c r="R165" s="280"/>
      <c r="S165" s="280"/>
    </row>
    <row r="166" spans="1:19" ht="17.25" thickBot="1">
      <c r="A166" s="127" t="s">
        <v>86</v>
      </c>
      <c r="B166" s="128">
        <v>447</v>
      </c>
      <c r="C166" s="78">
        <v>1.13122172E-2</v>
      </c>
      <c r="D166" s="20">
        <v>470</v>
      </c>
      <c r="E166" s="21">
        <f t="shared" si="86"/>
        <v>5.145413870246085E-2</v>
      </c>
      <c r="F166" s="22">
        <f>IF(ISNUMBER(D166), $B172 * E166, "")</f>
        <v>5145.413870246085</v>
      </c>
      <c r="G166" s="30">
        <v>467</v>
      </c>
      <c r="H166" s="21">
        <f t="shared" si="87"/>
        <v>4.4742729306487698E-2</v>
      </c>
      <c r="I166" s="105">
        <f>IF(ISNUMBER(G166), $B172 * H166, "")</f>
        <v>4474.2729306487699</v>
      </c>
      <c r="J166" s="20">
        <v>458</v>
      </c>
      <c r="K166" s="21">
        <f t="shared" si="88"/>
        <v>2.4608501118568233E-2</v>
      </c>
      <c r="L166" s="22">
        <f>IF(ISNUMBER(J166), $B172 * K166, "")</f>
        <v>2460.8501118568233</v>
      </c>
      <c r="M166" s="30">
        <v>448</v>
      </c>
      <c r="N166" s="21">
        <f t="shared" si="89"/>
        <v>2.2371364653243847E-3</v>
      </c>
      <c r="O166" s="22">
        <f>IF(ISNUMBER(M166), $B172 * N166, "")</f>
        <v>223.71364653243847</v>
      </c>
      <c r="Q166" s="280"/>
      <c r="R166" s="280"/>
      <c r="S166" s="280"/>
    </row>
    <row r="167" spans="1:19" ht="17.25" thickBot="1">
      <c r="A167" s="125" t="s">
        <v>110</v>
      </c>
      <c r="B167" s="129">
        <v>206</v>
      </c>
      <c r="C167" s="80">
        <v>9.8039215999999995E-3</v>
      </c>
      <c r="D167" s="106">
        <v>216</v>
      </c>
      <c r="E167" s="107">
        <f>IF(ISNUMBER(D167), (D167 - $B167) / $B167, "")</f>
        <v>4.8543689320388349E-2</v>
      </c>
      <c r="F167" s="108">
        <f>IF(ISNUMBER(D167), $B172 * E167, "")</f>
        <v>4854.3689320388348</v>
      </c>
      <c r="G167" s="109">
        <v>217</v>
      </c>
      <c r="H167" s="107">
        <f>IF(ISNUMBER(G167), (G167 - $B167) / $B167, "")</f>
        <v>5.3398058252427182E-2</v>
      </c>
      <c r="I167" s="110">
        <f>IF(ISNUMBER(G167), $B172 * H167, "")</f>
        <v>5339.8058252427181</v>
      </c>
      <c r="J167" s="106">
        <v>212</v>
      </c>
      <c r="K167" s="107">
        <f>IF(ISNUMBER(J167), (J167 - $B167) / $B167, "")</f>
        <v>2.9126213592233011E-2</v>
      </c>
      <c r="L167" s="108">
        <f>IF(ISNUMBER(J167), $B172 * K167, "")</f>
        <v>2912.6213592233012</v>
      </c>
      <c r="M167" s="109">
        <v>205</v>
      </c>
      <c r="N167" s="107">
        <f>IF(ISNUMBER(M167), (M167 - $B167) / $B167, "")</f>
        <v>-4.8543689320388345E-3</v>
      </c>
      <c r="O167" s="108">
        <f>IF(ISNUMBER(M167), $B172 * N167, "")</f>
        <v>-485.43689320388347</v>
      </c>
      <c r="Q167" s="285"/>
      <c r="R167" s="285"/>
      <c r="S167" s="285"/>
    </row>
    <row r="168" spans="1:19" ht="17.25" thickBot="1">
      <c r="A168" s="125" t="s">
        <v>51</v>
      </c>
      <c r="B168" s="126">
        <v>440</v>
      </c>
      <c r="C168" s="77">
        <v>6.8649886E-3</v>
      </c>
      <c r="D168" s="15">
        <v>437</v>
      </c>
      <c r="E168" s="32">
        <f t="shared" ref="E168:E171" si="90">IF(ISNUMBER(D168), (D168 - $B168) / $B168, "")</f>
        <v>-6.8181818181818179E-3</v>
      </c>
      <c r="F168" s="18">
        <f>IF(ISNUMBER(D168), $B172 * E168, "")</f>
        <v>-681.81818181818176</v>
      </c>
      <c r="G168" s="31">
        <v>438</v>
      </c>
      <c r="H168" s="32">
        <f t="shared" ref="H168:H171" si="91">IF(ISNUMBER(G168), (G168 - $B168) / $B168, "")</f>
        <v>-4.5454545454545452E-3</v>
      </c>
      <c r="I168" s="101">
        <f>IF(ISNUMBER(G168), $B172 * H168, "")</f>
        <v>-454.5454545454545</v>
      </c>
      <c r="J168" s="15">
        <v>434</v>
      </c>
      <c r="K168" s="32">
        <f t="shared" ref="K168:K171" si="92">IF(ISNUMBER(J168), (J168 - $B168) / $B168, "")</f>
        <v>-1.3636363636363636E-2</v>
      </c>
      <c r="L168" s="18">
        <f>IF(ISNUMBER(J168), $B172 * K168, "")</f>
        <v>-1363.6363636363635</v>
      </c>
      <c r="M168" s="31">
        <v>427</v>
      </c>
      <c r="N168" s="32">
        <f t="shared" ref="N168:N171" si="93">IF(ISNUMBER(M168), (M168 - $B168) / $B168, "")</f>
        <v>-2.9545454545454545E-2</v>
      </c>
      <c r="O168" s="18">
        <f>IF(ISNUMBER(M168), $B172 * N168, "")</f>
        <v>-2954.5454545454545</v>
      </c>
      <c r="Q168" s="285"/>
      <c r="R168" s="285"/>
      <c r="S168" s="285"/>
    </row>
    <row r="169" spans="1:19" ht="17.25" thickBot="1">
      <c r="A169" s="125" t="s">
        <v>266</v>
      </c>
      <c r="B169" s="126">
        <v>369</v>
      </c>
      <c r="C169" s="77">
        <v>0</v>
      </c>
      <c r="D169" s="15">
        <v>365</v>
      </c>
      <c r="E169" s="32">
        <f t="shared" si="90"/>
        <v>-1.0840108401084011E-2</v>
      </c>
      <c r="F169" s="18">
        <f>IF(ISNUMBER(D169), $B172 * E169, "")</f>
        <v>-1084.010840108401</v>
      </c>
      <c r="G169" s="31">
        <v>366</v>
      </c>
      <c r="H169" s="32">
        <f t="shared" si="91"/>
        <v>-8.130081300813009E-3</v>
      </c>
      <c r="I169" s="101">
        <f>IF(ISNUMBER(G169), $B172 * H169, "")</f>
        <v>-813.00813008130092</v>
      </c>
      <c r="J169" s="15">
        <v>362</v>
      </c>
      <c r="K169" s="32">
        <f t="shared" si="92"/>
        <v>-1.8970189701897018E-2</v>
      </c>
      <c r="L169" s="18">
        <f>IF(ISNUMBER(J169), $B172 * K169, "")</f>
        <v>-1897.0189701897018</v>
      </c>
      <c r="M169" s="31">
        <v>348</v>
      </c>
      <c r="N169" s="32">
        <f t="shared" si="93"/>
        <v>-5.6910569105691054E-2</v>
      </c>
      <c r="O169" s="18">
        <f>IF(ISNUMBER(M169), $B172 * N169, "")</f>
        <v>-5691.0569105691056</v>
      </c>
      <c r="Q169" s="285"/>
      <c r="R169" s="285"/>
      <c r="S169" s="285"/>
    </row>
    <row r="170" spans="1:19">
      <c r="A170" s="125" t="s">
        <v>124</v>
      </c>
      <c r="B170" s="126">
        <v>426</v>
      </c>
      <c r="C170" s="77">
        <v>-2.3419204000000001E-3</v>
      </c>
      <c r="D170" s="15">
        <v>436</v>
      </c>
      <c r="E170" s="32">
        <f t="shared" si="90"/>
        <v>2.3474178403755867E-2</v>
      </c>
      <c r="F170" s="18">
        <f>IF(ISNUMBER(D170), $B172 * E170, "")</f>
        <v>2347.4178403755868</v>
      </c>
      <c r="G170" s="31">
        <v>440</v>
      </c>
      <c r="H170" s="32">
        <f t="shared" si="91"/>
        <v>3.2863849765258218E-2</v>
      </c>
      <c r="I170" s="101">
        <f>IF(ISNUMBER(G170), $B172 * H170, "")</f>
        <v>3286.3849765258219</v>
      </c>
      <c r="J170" s="15">
        <v>429</v>
      </c>
      <c r="K170" s="32">
        <f t="shared" si="92"/>
        <v>7.0422535211267607E-3</v>
      </c>
      <c r="L170" s="18">
        <f>IF(ISNUMBER(J170), $B172 * K170, "")</f>
        <v>704.22535211267609</v>
      </c>
      <c r="M170" s="31">
        <v>413</v>
      </c>
      <c r="N170" s="32">
        <f t="shared" si="93"/>
        <v>-3.0516431924882629E-2</v>
      </c>
      <c r="O170" s="18">
        <f>IF(ISNUMBER(M170), $B172 * N170, "")</f>
        <v>-3051.6431924882627</v>
      </c>
      <c r="Q170" s="307"/>
      <c r="R170" s="308"/>
      <c r="S170" s="309"/>
    </row>
    <row r="171" spans="1:19" ht="17.25" thickBot="1">
      <c r="A171" s="130" t="s">
        <v>114</v>
      </c>
      <c r="B171" s="131">
        <v>767</v>
      </c>
      <c r="C171" s="79">
        <v>-2.6007802000000001E-3</v>
      </c>
      <c r="D171" s="24">
        <v>773</v>
      </c>
      <c r="E171" s="25">
        <f t="shared" si="90"/>
        <v>7.8226857887874843E-3</v>
      </c>
      <c r="F171" s="104">
        <f>IF(ISNUMBER(D171), $B172 * E171, "")</f>
        <v>782.26857887874849</v>
      </c>
      <c r="G171" s="102">
        <v>777</v>
      </c>
      <c r="H171" s="25">
        <f t="shared" si="91"/>
        <v>1.303780964797914E-2</v>
      </c>
      <c r="I171" s="103">
        <f>IF(ISNUMBER(G171), $B172 * H171, "")</f>
        <v>1303.7809647979141</v>
      </c>
      <c r="J171" s="24">
        <v>772</v>
      </c>
      <c r="K171" s="25">
        <f t="shared" si="92"/>
        <v>6.51890482398957E-3</v>
      </c>
      <c r="L171" s="104">
        <f>IF(ISNUMBER(J171), $B172 * K171, "")</f>
        <v>651.89048239895703</v>
      </c>
      <c r="M171" s="102">
        <v>744</v>
      </c>
      <c r="N171" s="25">
        <f t="shared" si="93"/>
        <v>-2.9986962190352021E-2</v>
      </c>
      <c r="O171" s="104">
        <f>IF(ISNUMBER(M171), $B172 * N171, "")</f>
        <v>-2998.6962190352019</v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2.7961804407948116E-2</v>
      </c>
      <c r="F172" s="28">
        <f>SUM(F152:F171)</f>
        <v>55923.608815896223</v>
      </c>
      <c r="G172" s="26" t="s">
        <v>271</v>
      </c>
      <c r="H172" s="27">
        <f>IF(COUNT(H152:H171), SUM(H152:H171) / COUNT(H152:H171), 0)</f>
        <v>3.30118051242939E-2</v>
      </c>
      <c r="I172" s="28">
        <f>SUM(I152:I171)</f>
        <v>66023.610248587778</v>
      </c>
      <c r="J172" s="26" t="s">
        <v>271</v>
      </c>
      <c r="K172" s="27">
        <f>IF(COUNT(K152:K171), SUM(K152:K171) / COUNT(K152:K171), 0)</f>
        <v>2.3534135794978647E-2</v>
      </c>
      <c r="L172" s="28">
        <f>SUM(L152:L171)</f>
        <v>47068.271589957294</v>
      </c>
      <c r="M172" s="26" t="s">
        <v>271</v>
      </c>
      <c r="N172" s="27">
        <f>IF(COUNT(N152:N171), SUM(N152:N171) / COUNT(N152:N171), 0)</f>
        <v>-9.4329116596193145E-3</v>
      </c>
      <c r="O172" s="28">
        <f>SUM(O152:O171)</f>
        <v>-18865.823319238629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51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2021-08-24(화) 오전 00:00</v>
      </c>
      <c r="C177" s="323"/>
      <c r="D177" s="282" t="str">
        <f>TEXT($G$1, "[$-ko-KR]yyyy-mm-dd(ddd) ") &amp; "오후 14:00"</f>
        <v>2021-08-24(화) 오후 14:00</v>
      </c>
      <c r="E177" s="283"/>
      <c r="F177" s="284"/>
      <c r="G177" s="282" t="str">
        <f>TEXT($G$1, "[$-ko-KR]yyyy-mm-dd(ddd) ") &amp; "오후 19:00"</f>
        <v>2021-08-24(화) 오후 19:00</v>
      </c>
      <c r="H177" s="283"/>
      <c r="I177" s="284"/>
      <c r="J177" s="282" t="str">
        <f>TEXT($G$1, "[$-ko-KR]yyyy-mm-dd(ddd) ") &amp; "오후 21:00"</f>
        <v>2021-08-24(화) 오후 21:00</v>
      </c>
      <c r="K177" s="283"/>
      <c r="L177" s="284"/>
      <c r="M177" s="282" t="str">
        <f>TEXT($G$1+1, "[$-ko-KR]yyyy-mm-dd(ddd) ") &amp; "오전 00:00"</f>
        <v>2021-08-25(수)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2" t="s">
        <v>58</v>
      </c>
      <c r="H178" s="253" t="s">
        <v>268</v>
      </c>
      <c r="I178" s="25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100</v>
      </c>
      <c r="B179" s="124">
        <v>79010</v>
      </c>
      <c r="C179" s="76">
        <v>2.6649745999999998E-3</v>
      </c>
      <c r="D179" s="13">
        <v>78620</v>
      </c>
      <c r="E179" s="14">
        <f>IF(ISNUMBER(D179), (D179 - $B179) / $B179, "")</f>
        <v>-4.9360840399949374E-3</v>
      </c>
      <c r="F179" s="16">
        <f>IF(ISNUMBER(D179), $B199 * E179, "")</f>
        <v>-493.60840399949376</v>
      </c>
      <c r="G179" s="29">
        <v>78480</v>
      </c>
      <c r="H179" s="14">
        <f>IF(ISNUMBER(G179), (G179 - $B179) / $B179, "")</f>
        <v>-6.7080116440956837E-3</v>
      </c>
      <c r="I179" s="100">
        <f>IF(ISNUMBER(G179), $B199 * H179, "")</f>
        <v>-670.8011644095684</v>
      </c>
      <c r="J179" s="13">
        <v>77930</v>
      </c>
      <c r="K179" s="14">
        <f>IF(ISNUMBER(J179), (J179 - $B179) / $B179, "")</f>
        <v>-1.3669155803062903E-2</v>
      </c>
      <c r="L179" s="16">
        <f>IF(ISNUMBER(J179), $B199 * K179, "")</f>
        <v>-1366.9155803062904</v>
      </c>
      <c r="M179" s="29">
        <v>75500</v>
      </c>
      <c r="N179" s="14">
        <f>IF(ISNUMBER(M179), (M179 - $B179) / $B179, "")</f>
        <v>-4.4424756359954437E-2</v>
      </c>
      <c r="O179" s="16">
        <f>IF(ISNUMBER(M179), $B199 * N179, "")</f>
        <v>-4442.4756359954436</v>
      </c>
      <c r="Q179" s="280"/>
      <c r="R179" s="280"/>
      <c r="S179" s="280"/>
    </row>
    <row r="180" spans="1:19" ht="17.25" thickBot="1">
      <c r="A180" s="125" t="s">
        <v>126</v>
      </c>
      <c r="B180" s="126">
        <v>218350</v>
      </c>
      <c r="C180" s="77">
        <v>2.2951572E-3</v>
      </c>
      <c r="D180" s="15">
        <v>216250</v>
      </c>
      <c r="E180" s="32">
        <f t="shared" ref="E180:E183" si="94">IF(ISNUMBER(D180), (D180 - $B180) / $B180, "")</f>
        <v>-9.6175864437829175E-3</v>
      </c>
      <c r="F180" s="18">
        <f>IF(ISNUMBER(D180), $B199 * E180, "")</f>
        <v>-961.75864437829171</v>
      </c>
      <c r="G180" s="31">
        <v>217800</v>
      </c>
      <c r="H180" s="32">
        <f t="shared" ref="H180:H183" si="95">IF(ISNUMBER(G180), (G180 - $B180) / $B180, "")</f>
        <v>-2.5188916876574307E-3</v>
      </c>
      <c r="I180" s="101">
        <f>IF(ISNUMBER(G180), $B199 * H180, "")</f>
        <v>-251.88916876574308</v>
      </c>
      <c r="J180" s="15">
        <v>214900</v>
      </c>
      <c r="K180" s="32">
        <f t="shared" ref="K180:K183" si="96">IF(ISNUMBER(J180), (J180 - $B180) / $B180, "")</f>
        <v>-1.5800320586214792E-2</v>
      </c>
      <c r="L180" s="18">
        <f>IF(ISNUMBER(J180), $B199 * K180, "")</f>
        <v>-1580.0320586214791</v>
      </c>
      <c r="M180" s="31">
        <v>210500</v>
      </c>
      <c r="N180" s="32">
        <f t="shared" ref="N180:N183" si="97">IF(ISNUMBER(M180), (M180 - $B180) / $B180, "")</f>
        <v>-3.5951454087474237E-2</v>
      </c>
      <c r="O180" s="18">
        <f>IF(ISNUMBER(M180), $B199 * N180, "")</f>
        <v>-3595.1454087474235</v>
      </c>
      <c r="Q180" s="280"/>
      <c r="R180" s="280"/>
      <c r="S180" s="280"/>
    </row>
    <row r="181" spans="1:19" ht="17.25" thickBot="1">
      <c r="A181" s="125" t="s">
        <v>61</v>
      </c>
      <c r="B181" s="126">
        <v>1035</v>
      </c>
      <c r="C181" s="77">
        <v>0</v>
      </c>
      <c r="D181" s="15">
        <v>1060</v>
      </c>
      <c r="E181" s="32">
        <f t="shared" si="94"/>
        <v>2.4154589371980676E-2</v>
      </c>
      <c r="F181" s="18">
        <f>IF(ISNUMBER(D181), $B199 * E181, "")</f>
        <v>2415.4589371980678</v>
      </c>
      <c r="G181" s="31">
        <v>1090</v>
      </c>
      <c r="H181" s="32">
        <f t="shared" si="95"/>
        <v>5.3140096618357488E-2</v>
      </c>
      <c r="I181" s="101">
        <f>IF(ISNUMBER(G181), $B199 * H181, "")</f>
        <v>5314.0096618357484</v>
      </c>
      <c r="J181" s="15">
        <v>1085</v>
      </c>
      <c r="K181" s="32">
        <f t="shared" si="96"/>
        <v>4.8309178743961352E-2</v>
      </c>
      <c r="L181" s="18">
        <f>IF(ISNUMBER(J181), $B199 * K181, "")</f>
        <v>4830.9178743961356</v>
      </c>
      <c r="M181" s="31">
        <v>1040</v>
      </c>
      <c r="N181" s="32">
        <f t="shared" si="97"/>
        <v>4.830917874396135E-3</v>
      </c>
      <c r="O181" s="18">
        <f>IF(ISNUMBER(M181), $B199 * N181, "")</f>
        <v>483.09178743961348</v>
      </c>
      <c r="Q181" s="285"/>
      <c r="R181" s="285"/>
      <c r="S181" s="285"/>
    </row>
    <row r="182" spans="1:19" ht="17.25" thickBot="1">
      <c r="A182" s="125" t="s">
        <v>266</v>
      </c>
      <c r="B182" s="126">
        <v>369</v>
      </c>
      <c r="C182" s="77">
        <v>0</v>
      </c>
      <c r="D182" s="15">
        <v>365</v>
      </c>
      <c r="E182" s="32">
        <f t="shared" si="94"/>
        <v>-1.0840108401084011E-2</v>
      </c>
      <c r="F182" s="18">
        <f>IF(ISNUMBER(D182), $B199 * E182, "")</f>
        <v>-1084.010840108401</v>
      </c>
      <c r="G182" s="31">
        <v>366</v>
      </c>
      <c r="H182" s="32">
        <f t="shared" si="95"/>
        <v>-8.130081300813009E-3</v>
      </c>
      <c r="I182" s="101">
        <f>IF(ISNUMBER(G182), $B199 * H182, "")</f>
        <v>-813.00813008130092</v>
      </c>
      <c r="J182" s="15">
        <v>362</v>
      </c>
      <c r="K182" s="32">
        <f t="shared" si="96"/>
        <v>-1.8970189701897018E-2</v>
      </c>
      <c r="L182" s="18">
        <f>IF(ISNUMBER(J182), $B199 * K182, "")</f>
        <v>-1897.0189701897018</v>
      </c>
      <c r="M182" s="31">
        <v>348</v>
      </c>
      <c r="N182" s="32">
        <f t="shared" si="97"/>
        <v>-5.6910569105691054E-2</v>
      </c>
      <c r="O182" s="18">
        <f>IF(ISNUMBER(M182), $B199 * N182, "")</f>
        <v>-5691.0569105691056</v>
      </c>
      <c r="Q182" s="285"/>
      <c r="R182" s="285"/>
      <c r="S182" s="285"/>
    </row>
    <row r="183" spans="1:19" ht="17.25" thickBot="1">
      <c r="A183" s="127" t="s">
        <v>92</v>
      </c>
      <c r="B183" s="128">
        <v>83590</v>
      </c>
      <c r="C183" s="78">
        <v>-1.9104478000000001E-3</v>
      </c>
      <c r="D183" s="20">
        <v>82630</v>
      </c>
      <c r="E183" s="21">
        <f t="shared" si="94"/>
        <v>-1.1484627347768872E-2</v>
      </c>
      <c r="F183" s="22">
        <f>IF(ISNUMBER(D183), $B199 * E183, "")</f>
        <v>-1148.4627347768871</v>
      </c>
      <c r="G183" s="30">
        <v>83000</v>
      </c>
      <c r="H183" s="21">
        <f t="shared" si="95"/>
        <v>-7.0582605574829524E-3</v>
      </c>
      <c r="I183" s="105">
        <f>IF(ISNUMBER(G183), $B199 * H183, "")</f>
        <v>-705.82605574829529</v>
      </c>
      <c r="J183" s="20">
        <v>81950</v>
      </c>
      <c r="K183" s="21">
        <f t="shared" si="96"/>
        <v>-1.9619571719105156E-2</v>
      </c>
      <c r="L183" s="22">
        <f>IF(ISNUMBER(J183), $B199 * K183, "")</f>
        <v>-1961.9571719105156</v>
      </c>
      <c r="M183" s="30">
        <v>80220</v>
      </c>
      <c r="N183" s="21">
        <f t="shared" si="97"/>
        <v>-4.0315827252063646E-2</v>
      </c>
      <c r="O183" s="22">
        <f>IF(ISNUMBER(M183), $B199 * N183, "")</f>
        <v>-4031.5827252063646</v>
      </c>
      <c r="Q183" s="285"/>
      <c r="R183" s="285"/>
      <c r="S183" s="285"/>
    </row>
    <row r="184" spans="1:19" ht="17.25" thickBot="1">
      <c r="A184" s="125" t="s">
        <v>124</v>
      </c>
      <c r="B184" s="129">
        <v>426</v>
      </c>
      <c r="C184" s="80">
        <v>-2.3419204000000001E-3</v>
      </c>
      <c r="D184" s="106">
        <v>436</v>
      </c>
      <c r="E184" s="107">
        <f>IF(ISNUMBER(D184), (D184 - $B184) / $B184, "")</f>
        <v>2.3474178403755867E-2</v>
      </c>
      <c r="F184" s="108">
        <f>IF(ISNUMBER(D184), $B199 * E184, "")</f>
        <v>2347.4178403755868</v>
      </c>
      <c r="G184" s="109">
        <v>440</v>
      </c>
      <c r="H184" s="107">
        <f>IF(ISNUMBER(G184), (G184 - $B184) / $B184, "")</f>
        <v>3.2863849765258218E-2</v>
      </c>
      <c r="I184" s="110">
        <f>IF(ISNUMBER(G184), $B199 * H184, "")</f>
        <v>3286.3849765258219</v>
      </c>
      <c r="J184" s="106">
        <v>429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413</v>
      </c>
      <c r="N184" s="107">
        <f>IF(ISNUMBER(M184), (M184 - $B184) / $B184, "")</f>
        <v>-3.0516431924882629E-2</v>
      </c>
      <c r="O184" s="108">
        <f>IF(ISNUMBER(M184), $B199 * N184, "")</f>
        <v>-3051.6431924882627</v>
      </c>
      <c r="Q184" s="285"/>
      <c r="R184" s="285"/>
      <c r="S184" s="285"/>
    </row>
    <row r="185" spans="1:19" ht="17.25" thickBot="1">
      <c r="A185" s="125" t="s">
        <v>114</v>
      </c>
      <c r="B185" s="126">
        <v>767</v>
      </c>
      <c r="C185" s="77">
        <v>-2.6007802000000001E-3</v>
      </c>
      <c r="D185" s="15">
        <v>773</v>
      </c>
      <c r="E185" s="32">
        <f t="shared" ref="E185:E188" si="98">IF(ISNUMBER(D185), (D185 - $B185) / $B185, "")</f>
        <v>7.8226857887874843E-3</v>
      </c>
      <c r="F185" s="18">
        <f>IF(ISNUMBER(D185), $B199 * E185, "")</f>
        <v>782.26857887874849</v>
      </c>
      <c r="G185" s="31">
        <v>777</v>
      </c>
      <c r="H185" s="32">
        <f t="shared" ref="H185:H188" si="99">IF(ISNUMBER(G185), (G185 - $B185) / $B185, "")</f>
        <v>1.303780964797914E-2</v>
      </c>
      <c r="I185" s="101">
        <f>IF(ISNUMBER(G185), $B199 * H185, "")</f>
        <v>1303.7809647979141</v>
      </c>
      <c r="J185" s="15">
        <v>772</v>
      </c>
      <c r="K185" s="32">
        <f t="shared" ref="K185:K188" si="100">IF(ISNUMBER(J185), (J185 - $B185) / $B185, "")</f>
        <v>6.51890482398957E-3</v>
      </c>
      <c r="L185" s="18">
        <f>IF(ISNUMBER(J185), $B199 * K185, "")</f>
        <v>651.89048239895703</v>
      </c>
      <c r="M185" s="31">
        <v>744</v>
      </c>
      <c r="N185" s="32">
        <f t="shared" ref="N185:N188" si="101">IF(ISNUMBER(M185), (M185 - $B185) / $B185, "")</f>
        <v>-2.9986962190352021E-2</v>
      </c>
      <c r="O185" s="18">
        <f>IF(ISNUMBER(M185), $B199 * N185, "")</f>
        <v>-2998.6962190352019</v>
      </c>
      <c r="Q185" s="285"/>
      <c r="R185" s="285"/>
      <c r="S185" s="285"/>
    </row>
    <row r="186" spans="1:19" ht="17.25" thickBot="1">
      <c r="A186" s="125" t="s">
        <v>134</v>
      </c>
      <c r="B186" s="126">
        <v>32140</v>
      </c>
      <c r="C186" s="77">
        <v>-6.4914991999999996E-3</v>
      </c>
      <c r="D186" s="15">
        <v>32140</v>
      </c>
      <c r="E186" s="32">
        <f t="shared" si="98"/>
        <v>0</v>
      </c>
      <c r="F186" s="18">
        <f>IF(ISNUMBER(D186), $B199 * E186, "")</f>
        <v>0</v>
      </c>
      <c r="G186" s="31">
        <v>32100</v>
      </c>
      <c r="H186" s="32">
        <f t="shared" si="99"/>
        <v>-1.2445550715619166E-3</v>
      </c>
      <c r="I186" s="101">
        <f>IF(ISNUMBER(G186), $B199 * H186, "")</f>
        <v>-124.45550715619166</v>
      </c>
      <c r="J186" s="15">
        <v>31720</v>
      </c>
      <c r="K186" s="32">
        <f t="shared" si="100"/>
        <v>-1.3067828251400125E-2</v>
      </c>
      <c r="L186" s="18">
        <f>IF(ISNUMBER(J186), $B199 * K186, "")</f>
        <v>-1306.7828251400124</v>
      </c>
      <c r="M186" s="31">
        <v>30730</v>
      </c>
      <c r="N186" s="32">
        <f t="shared" si="101"/>
        <v>-4.387056627255756E-2</v>
      </c>
      <c r="O186" s="18">
        <f>IF(ISNUMBER(M186), $B199 * N186, "")</f>
        <v>-4387.0566272557562</v>
      </c>
      <c r="Q186" s="285"/>
      <c r="R186" s="285"/>
      <c r="S186" s="285"/>
    </row>
    <row r="187" spans="1:19" ht="17.25" thickBot="1">
      <c r="A187" s="125" t="s">
        <v>80</v>
      </c>
      <c r="B187" s="126">
        <v>1010</v>
      </c>
      <c r="C187" s="77">
        <v>-9.8039215999999995E-3</v>
      </c>
      <c r="D187" s="15">
        <v>1035</v>
      </c>
      <c r="E187" s="32">
        <f t="shared" si="98"/>
        <v>2.4752475247524754E-2</v>
      </c>
      <c r="F187" s="18">
        <f>IF(ISNUMBER(D187), $B199 * E187, "")</f>
        <v>2475.2475247524753</v>
      </c>
      <c r="G187" s="31">
        <v>1035</v>
      </c>
      <c r="H187" s="32">
        <f t="shared" si="99"/>
        <v>2.4752475247524754E-2</v>
      </c>
      <c r="I187" s="101">
        <f>IF(ISNUMBER(G187), $B199 * H187, "")</f>
        <v>2475.2475247524753</v>
      </c>
      <c r="J187" s="15">
        <v>1010</v>
      </c>
      <c r="K187" s="32">
        <f t="shared" si="100"/>
        <v>0</v>
      </c>
      <c r="L187" s="18">
        <f>IF(ISNUMBER(J187), $B199 * K187, "")</f>
        <v>0</v>
      </c>
      <c r="M187" s="31">
        <v>989</v>
      </c>
      <c r="N187" s="32">
        <f t="shared" si="101"/>
        <v>-2.0792079207920793E-2</v>
      </c>
      <c r="O187" s="18">
        <f>IF(ISNUMBER(M187), $B199 * N187, "")</f>
        <v>-2079.2079207920792</v>
      </c>
      <c r="Q187" s="33"/>
      <c r="R187" s="33"/>
    </row>
    <row r="188" spans="1:19" ht="17.25" thickBot="1">
      <c r="A188" s="130" t="s">
        <v>136</v>
      </c>
      <c r="B188" s="131">
        <v>2515</v>
      </c>
      <c r="C188" s="79">
        <v>-9.8425196999999999E-3</v>
      </c>
      <c r="D188" s="24">
        <v>2580</v>
      </c>
      <c r="E188" s="25">
        <f t="shared" si="98"/>
        <v>2.584493041749503E-2</v>
      </c>
      <c r="F188" s="104">
        <f>IF(ISNUMBER(D188), $B199 * E188, "")</f>
        <v>2584.4930417495029</v>
      </c>
      <c r="G188" s="102">
        <v>2605</v>
      </c>
      <c r="H188" s="25">
        <f t="shared" si="99"/>
        <v>3.5785288270377733E-2</v>
      </c>
      <c r="I188" s="103">
        <f>IF(ISNUMBER(G188), $B199 * H188, "")</f>
        <v>3578.5288270377732</v>
      </c>
      <c r="J188" s="24">
        <v>2560</v>
      </c>
      <c r="K188" s="25">
        <f t="shared" si="100"/>
        <v>1.7892644135188866E-2</v>
      </c>
      <c r="L188" s="104">
        <f>IF(ISNUMBER(J188), $B199 * K188, "")</f>
        <v>1789.2644135188866</v>
      </c>
      <c r="M188" s="102">
        <v>2460</v>
      </c>
      <c r="N188" s="25">
        <f t="shared" si="101"/>
        <v>-2.186878727634195E-2</v>
      </c>
      <c r="O188" s="104">
        <f>IF(ISNUMBER(M188), $B199 * N188, "")</f>
        <v>-2186.878727634195</v>
      </c>
      <c r="Q188" s="294"/>
      <c r="R188" s="295"/>
      <c r="S188" s="296"/>
    </row>
    <row r="189" spans="1:19">
      <c r="A189" s="123" t="s">
        <v>214</v>
      </c>
      <c r="B189" s="124">
        <v>1235</v>
      </c>
      <c r="C189" s="76">
        <v>-1.2E-2</v>
      </c>
      <c r="D189" s="13">
        <v>1240</v>
      </c>
      <c r="E189" s="14">
        <f>IF(ISNUMBER(D189), (D189 - $B189) / $B189, "")</f>
        <v>4.048582995951417E-3</v>
      </c>
      <c r="F189" s="16">
        <f>IF(ISNUMBER(D189), $B199 * E189, "")</f>
        <v>404.85829959514172</v>
      </c>
      <c r="G189" s="29">
        <v>1230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1220</v>
      </c>
      <c r="K189" s="14">
        <f>IF(ISNUMBER(J189), (J189 - $B189) / $B189, "")</f>
        <v>-1.2145748987854251E-2</v>
      </c>
      <c r="L189" s="16">
        <f>IF(ISNUMBER(J189), $B199 * K189, "")</f>
        <v>-1214.5748987854251</v>
      </c>
      <c r="M189" s="29">
        <v>1180</v>
      </c>
      <c r="N189" s="14">
        <f>IF(ISNUMBER(M189), (M189 - $B189) / $B189, "")</f>
        <v>-4.4534412955465584E-2</v>
      </c>
      <c r="O189" s="16">
        <f>IF(ISNUMBER(M189), $B199 * N189, "")</f>
        <v>-4453.4412955465586</v>
      </c>
      <c r="Q189" s="297"/>
      <c r="R189" s="298"/>
      <c r="S189" s="299"/>
    </row>
    <row r="190" spans="1:19" ht="17.25" thickBot="1">
      <c r="A190" s="125" t="s">
        <v>69</v>
      </c>
      <c r="B190" s="126">
        <v>8665</v>
      </c>
      <c r="C190" s="77">
        <v>-1.36596471E-2</v>
      </c>
      <c r="D190" s="15">
        <v>8645</v>
      </c>
      <c r="E190" s="32">
        <f t="shared" ref="E190:E193" si="102">IF(ISNUMBER(D190), (D190 - $B190) / $B190, "")</f>
        <v>-2.3081361800346219E-3</v>
      </c>
      <c r="F190" s="18">
        <f>IF(ISNUMBER(D190), $B199 * E190, "")</f>
        <v>-230.81361800346218</v>
      </c>
      <c r="G190" s="31">
        <v>8775</v>
      </c>
      <c r="H190" s="32">
        <f t="shared" ref="H190:H193" si="103">IF(ISNUMBER(G190), (G190 - $B190) / $B190, "")</f>
        <v>1.2694748990190421E-2</v>
      </c>
      <c r="I190" s="101">
        <f>IF(ISNUMBER(G190), $B199 * H190, "")</f>
        <v>1269.4748990190421</v>
      </c>
      <c r="J190" s="15">
        <v>8585</v>
      </c>
      <c r="K190" s="32">
        <f t="shared" ref="K190:K193" si="104">IF(ISNUMBER(J190), (J190 - $B190) / $B190, "")</f>
        <v>-9.2325447201384876E-3</v>
      </c>
      <c r="L190" s="18">
        <f>IF(ISNUMBER(J190), $B199 * K190, "")</f>
        <v>-923.25447201384873</v>
      </c>
      <c r="M190" s="31">
        <v>8295</v>
      </c>
      <c r="N190" s="32">
        <f t="shared" ref="N190:N193" si="105">IF(ISNUMBER(M190), (M190 - $B190) / $B190, "")</f>
        <v>-4.2700519330640507E-2</v>
      </c>
      <c r="O190" s="18">
        <f>IF(ISNUMBER(M190), $B199 * N190, "")</f>
        <v>-4270.0519330640509</v>
      </c>
      <c r="Q190" s="300"/>
      <c r="R190" s="301"/>
      <c r="S190" s="302"/>
    </row>
    <row r="191" spans="1:19" ht="17.25" thickBot="1">
      <c r="A191" s="125" t="s">
        <v>158</v>
      </c>
      <c r="B191" s="126">
        <v>30000</v>
      </c>
      <c r="C191" s="77">
        <v>-1.4130792E-2</v>
      </c>
      <c r="D191" s="15">
        <v>29740</v>
      </c>
      <c r="E191" s="32">
        <f t="shared" si="102"/>
        <v>-8.6666666666666663E-3</v>
      </c>
      <c r="F191" s="18">
        <f>IF(ISNUMBER(D191), $B199 * E191, "")</f>
        <v>-866.66666666666663</v>
      </c>
      <c r="G191" s="31">
        <v>29730</v>
      </c>
      <c r="H191" s="32">
        <f t="shared" si="103"/>
        <v>-8.9999999999999993E-3</v>
      </c>
      <c r="I191" s="101">
        <f>IF(ISNUMBER(G191), $B199 * H191, "")</f>
        <v>-899.99999999999989</v>
      </c>
      <c r="J191" s="15">
        <v>29350</v>
      </c>
      <c r="K191" s="32">
        <f t="shared" si="104"/>
        <v>-2.1666666666666667E-2</v>
      </c>
      <c r="L191" s="18">
        <f>IF(ISNUMBER(J191), $B199 * K191, "")</f>
        <v>-2166.6666666666665</v>
      </c>
      <c r="M191" s="31">
        <v>28640</v>
      </c>
      <c r="N191" s="32">
        <f t="shared" si="105"/>
        <v>-4.5333333333333337E-2</v>
      </c>
      <c r="O191" s="18">
        <f>IF(ISNUMBER(M191), $B199 * N191, "")</f>
        <v>-4533.3333333333339</v>
      </c>
      <c r="Q191" s="285"/>
      <c r="R191" s="285"/>
      <c r="S191" s="285"/>
    </row>
    <row r="192" spans="1:19" ht="17.25" thickBot="1">
      <c r="A192" s="125" t="s">
        <v>74</v>
      </c>
      <c r="B192" s="126">
        <v>25160</v>
      </c>
      <c r="C192" s="77">
        <v>-1.60344153E-2</v>
      </c>
      <c r="D192" s="15">
        <v>24750</v>
      </c>
      <c r="E192" s="32">
        <f t="shared" si="102"/>
        <v>-1.629570747217806E-2</v>
      </c>
      <c r="F192" s="18">
        <f>IF(ISNUMBER(D192), $B199 * E192, "")</f>
        <v>-1629.570747217806</v>
      </c>
      <c r="G192" s="31">
        <v>24940</v>
      </c>
      <c r="H192" s="32">
        <f t="shared" si="103"/>
        <v>-8.744038155802861E-3</v>
      </c>
      <c r="I192" s="101">
        <f>IF(ISNUMBER(G192), $B199 * H192, "")</f>
        <v>-874.40381558028605</v>
      </c>
      <c r="J192" s="15">
        <v>24430</v>
      </c>
      <c r="K192" s="32">
        <f t="shared" si="104"/>
        <v>-2.9014308426073131E-2</v>
      </c>
      <c r="L192" s="18">
        <f>IF(ISNUMBER(J192), $B199 * K192, "")</f>
        <v>-2901.430842607313</v>
      </c>
      <c r="M192" s="31">
        <v>23580</v>
      </c>
      <c r="N192" s="32">
        <f t="shared" si="105"/>
        <v>-6.2798092209856909E-2</v>
      </c>
      <c r="O192" s="18">
        <f>IF(ISNUMBER(M192), $B199 * N192, "")</f>
        <v>-6279.8092209856914</v>
      </c>
      <c r="Q192" s="280"/>
      <c r="R192" s="280"/>
      <c r="S192" s="280"/>
    </row>
    <row r="193" spans="1:19" ht="17.25" thickBot="1">
      <c r="A193" s="127" t="s">
        <v>146</v>
      </c>
      <c r="B193" s="128">
        <v>4250</v>
      </c>
      <c r="C193" s="78">
        <v>-1.6203703699999999E-2</v>
      </c>
      <c r="D193" s="20">
        <v>4445</v>
      </c>
      <c r="E193" s="21">
        <f t="shared" si="102"/>
        <v>4.5882352941176471E-2</v>
      </c>
      <c r="F193" s="22">
        <f>IF(ISNUMBER(D193), $B199 * E193, "")</f>
        <v>4588.2352941176468</v>
      </c>
      <c r="G193" s="30">
        <v>4625</v>
      </c>
      <c r="H193" s="21">
        <f t="shared" si="103"/>
        <v>8.8235294117647065E-2</v>
      </c>
      <c r="I193" s="105">
        <f>IF(ISNUMBER(G193), $B199 * H193, "")</f>
        <v>8823.5294117647063</v>
      </c>
      <c r="J193" s="20">
        <v>4745</v>
      </c>
      <c r="K193" s="21">
        <f t="shared" si="104"/>
        <v>0.11647058823529412</v>
      </c>
      <c r="L193" s="22">
        <f>IF(ISNUMBER(J193), $B199 * K193, "")</f>
        <v>11647.058823529413</v>
      </c>
      <c r="M193" s="30">
        <v>4710</v>
      </c>
      <c r="N193" s="21">
        <f t="shared" si="105"/>
        <v>0.10823529411764705</v>
      </c>
      <c r="O193" s="22">
        <f>IF(ISNUMBER(M193), $B199 * N193, "")</f>
        <v>10823.529411764706</v>
      </c>
      <c r="Q193" s="280"/>
      <c r="R193" s="280"/>
      <c r="S193" s="280"/>
    </row>
    <row r="194" spans="1:19" ht="17.25" thickBot="1">
      <c r="A194" s="125" t="s">
        <v>170</v>
      </c>
      <c r="B194" s="129">
        <v>34420</v>
      </c>
      <c r="C194" s="80">
        <v>-1.65714286E-2</v>
      </c>
      <c r="D194" s="106">
        <v>34830</v>
      </c>
      <c r="E194" s="107">
        <f>IF(ISNUMBER(D194), (D194 - $B194) / $B194, "")</f>
        <v>1.1911679256246368E-2</v>
      </c>
      <c r="F194" s="108">
        <f>IF(ISNUMBER(D194), $B199 * E194, "")</f>
        <v>1191.1679256246368</v>
      </c>
      <c r="G194" s="109">
        <v>34870</v>
      </c>
      <c r="H194" s="107">
        <f>IF(ISNUMBER(G194), (G194 - $B194) / $B194, "")</f>
        <v>1.3073794305636257E-2</v>
      </c>
      <c r="I194" s="110">
        <f>IF(ISNUMBER(G194), $B199 * H194, "")</f>
        <v>1307.3794305636256</v>
      </c>
      <c r="J194" s="106">
        <v>34530</v>
      </c>
      <c r="K194" s="107">
        <f>IF(ISNUMBER(J194), (J194 - $B194) / $B194, "")</f>
        <v>3.1958163858221964E-3</v>
      </c>
      <c r="L194" s="108">
        <f>IF(ISNUMBER(J194), $B199 * K194, "")</f>
        <v>319.58163858221963</v>
      </c>
      <c r="M194" s="109">
        <v>33410</v>
      </c>
      <c r="N194" s="107">
        <f>IF(ISNUMBER(M194), (M194 - $B194) / $B194, "")</f>
        <v>-2.9343404997094712E-2</v>
      </c>
      <c r="O194" s="108">
        <f>IF(ISNUMBER(M194), $B199 * N194, "")</f>
        <v>-2934.3404997094713</v>
      </c>
      <c r="Q194" s="285"/>
      <c r="R194" s="285"/>
      <c r="S194" s="285"/>
    </row>
    <row r="195" spans="1:19" ht="17.25" thickBot="1">
      <c r="A195" s="125" t="s">
        <v>154</v>
      </c>
      <c r="B195" s="126">
        <v>88420</v>
      </c>
      <c r="C195" s="77">
        <v>-2.0168439699999999E-2</v>
      </c>
      <c r="D195" s="15">
        <v>88220</v>
      </c>
      <c r="E195" s="32">
        <f t="shared" ref="E195:E198" si="106">IF(ISNUMBER(D195), (D195 - $B195) / $B195, "")</f>
        <v>-2.2619316896629721E-3</v>
      </c>
      <c r="F195" s="18">
        <f>IF(ISNUMBER(D195), $B199 * E195, "")</f>
        <v>-226.19316896629721</v>
      </c>
      <c r="G195" s="31">
        <v>88000</v>
      </c>
      <c r="H195" s="32">
        <f t="shared" ref="H195:H198" si="107">IF(ISNUMBER(G195), (G195 - $B195) / $B195, "")</f>
        <v>-4.7500565482922414E-3</v>
      </c>
      <c r="I195" s="101">
        <f>IF(ISNUMBER(G195), $B199 * H195, "")</f>
        <v>-475.00565482922411</v>
      </c>
      <c r="J195" s="15">
        <v>87250</v>
      </c>
      <c r="K195" s="32">
        <f t="shared" ref="K195:K198" si="108">IF(ISNUMBER(J195), (J195 - $B195) / $B195, "")</f>
        <v>-1.3232300384528387E-2</v>
      </c>
      <c r="L195" s="18">
        <f>IF(ISNUMBER(J195), $B199 * K195, "")</f>
        <v>-1323.2300384528387</v>
      </c>
      <c r="M195" s="31">
        <v>82680</v>
      </c>
      <c r="N195" s="32">
        <f t="shared" ref="N195:N198" si="109">IF(ISNUMBER(M195), (M195 - $B195) / $B195, "")</f>
        <v>-6.4917439493327303E-2</v>
      </c>
      <c r="O195" s="18">
        <f>IF(ISNUMBER(M195), $B199 * N195, "")</f>
        <v>-6491.7439493327302</v>
      </c>
      <c r="Q195" s="285"/>
      <c r="R195" s="285"/>
      <c r="S195" s="285"/>
    </row>
    <row r="196" spans="1:19" ht="17.25" thickBot="1">
      <c r="A196" s="125" t="s">
        <v>106</v>
      </c>
      <c r="B196" s="126">
        <v>93000</v>
      </c>
      <c r="C196" s="77">
        <v>-3.71674086E-2</v>
      </c>
      <c r="D196" s="15">
        <v>91340</v>
      </c>
      <c r="E196" s="32">
        <f t="shared" si="106"/>
        <v>-1.7849462365591397E-2</v>
      </c>
      <c r="F196" s="18">
        <f>IF(ISNUMBER(D196), $B199 * E196, "")</f>
        <v>-1784.9462365591398</v>
      </c>
      <c r="G196" s="31">
        <v>90700</v>
      </c>
      <c r="H196" s="32">
        <f t="shared" si="107"/>
        <v>-2.4731182795698924E-2</v>
      </c>
      <c r="I196" s="101">
        <f>IF(ISNUMBER(G196), $B199 * H196, "")</f>
        <v>-2473.1182795698924</v>
      </c>
      <c r="J196" s="15">
        <v>88730</v>
      </c>
      <c r="K196" s="32">
        <f t="shared" si="108"/>
        <v>-4.5913978494623656E-2</v>
      </c>
      <c r="L196" s="18">
        <f>IF(ISNUMBER(J196), $B199 * K196, "")</f>
        <v>-4591.3978494623652</v>
      </c>
      <c r="M196" s="31">
        <v>87600</v>
      </c>
      <c r="N196" s="32">
        <f t="shared" si="109"/>
        <v>-5.8064516129032261E-2</v>
      </c>
      <c r="O196" s="18">
        <f>IF(ISNUMBER(M196), $B199 * N196, "")</f>
        <v>-5806.4516129032263</v>
      </c>
      <c r="Q196" s="285"/>
      <c r="R196" s="285"/>
      <c r="S196" s="285"/>
    </row>
    <row r="197" spans="1:19">
      <c r="A197" s="125" t="s">
        <v>116</v>
      </c>
      <c r="B197" s="126">
        <v>9515</v>
      </c>
      <c r="C197" s="77">
        <v>-4.61152882E-2</v>
      </c>
      <c r="D197" s="15">
        <v>9785</v>
      </c>
      <c r="E197" s="32">
        <f t="shared" si="106"/>
        <v>2.8376248029427221E-2</v>
      </c>
      <c r="F197" s="18">
        <f>IF(ISNUMBER(D197), $B199 * E197, "")</f>
        <v>2837.624802942722</v>
      </c>
      <c r="G197" s="31">
        <v>9860</v>
      </c>
      <c r="H197" s="32">
        <f t="shared" si="107"/>
        <v>3.6258539148712562E-2</v>
      </c>
      <c r="I197" s="101">
        <f>IF(ISNUMBER(G197), $B199 * H197, "")</f>
        <v>3625.8539148712562</v>
      </c>
      <c r="J197" s="15">
        <v>9600</v>
      </c>
      <c r="K197" s="32">
        <f t="shared" si="108"/>
        <v>8.9332632685233844E-3</v>
      </c>
      <c r="L197" s="18">
        <f>IF(ISNUMBER(J197), $B199 * K197, "")</f>
        <v>893.32632685233841</v>
      </c>
      <c r="M197" s="31">
        <v>9255</v>
      </c>
      <c r="N197" s="32">
        <f t="shared" si="109"/>
        <v>-2.7325275880189175E-2</v>
      </c>
      <c r="O197" s="18">
        <f>IF(ISNUMBER(M197), $B199 * N197, "")</f>
        <v>-2732.5275880189174</v>
      </c>
      <c r="Q197" s="307"/>
      <c r="R197" s="308"/>
      <c r="S197" s="309"/>
    </row>
    <row r="198" spans="1:19" ht="17.25" thickBot="1">
      <c r="A198" s="130" t="s">
        <v>182</v>
      </c>
      <c r="B198" s="131">
        <v>77990</v>
      </c>
      <c r="C198" s="79">
        <v>-5.6496491699999998E-2</v>
      </c>
      <c r="D198" s="24">
        <v>77290</v>
      </c>
      <c r="E198" s="25">
        <f t="shared" si="106"/>
        <v>-8.975509680728298E-3</v>
      </c>
      <c r="F198" s="104">
        <f>IF(ISNUMBER(D198), $B199 * E198, "")</f>
        <v>-897.55096807282985</v>
      </c>
      <c r="G198" s="102">
        <v>76570</v>
      </c>
      <c r="H198" s="25">
        <f t="shared" si="107"/>
        <v>-1.820746249519169E-2</v>
      </c>
      <c r="I198" s="103">
        <f>IF(ISNUMBER(G198), $B199 * H198, "")</f>
        <v>-1820.7462495191689</v>
      </c>
      <c r="J198" s="24">
        <v>75960</v>
      </c>
      <c r="K198" s="25">
        <f t="shared" si="108"/>
        <v>-2.6028978074112065E-2</v>
      </c>
      <c r="L198" s="104">
        <f>IF(ISNUMBER(J198), $B199 * K198, "")</f>
        <v>-2602.8978074112065</v>
      </c>
      <c r="M198" s="102">
        <v>75180</v>
      </c>
      <c r="N198" s="25">
        <f t="shared" si="109"/>
        <v>-3.6030260289780743E-2</v>
      </c>
      <c r="O198" s="104">
        <f>IF(ISNUMBER(M198), $B199 * N198, "")</f>
        <v>-3603.0260289780745</v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5.1515951082426251E-3</v>
      </c>
      <c r="F199" s="28">
        <f>SUM(F179:F198)</f>
        <v>10303.190216485253</v>
      </c>
      <c r="G199" s="26" t="s">
        <v>271</v>
      </c>
      <c r="H199" s="27">
        <f>IF(COUNT(H179:H198), SUM(H179:H198) / COUNT(H179:H198), 0)</f>
        <v>1.0735038642956775E-2</v>
      </c>
      <c r="I199" s="28">
        <f>SUM(I179:I198)</f>
        <v>21470.07728591355</v>
      </c>
      <c r="J199" s="26" t="s">
        <v>271</v>
      </c>
      <c r="K199" s="27">
        <f>IF(COUNT(K179:K198), SUM(K179:K198) / COUNT(K179:K198), 0)</f>
        <v>-1.4999471350885191E-3</v>
      </c>
      <c r="L199" s="28">
        <f>SUM(L179:L198)</f>
        <v>-2999.8942701770379</v>
      </c>
      <c r="M199" s="26" t="s">
        <v>271</v>
      </c>
      <c r="N199" s="27">
        <f>IF(COUNT(N179:N198), SUM(N179:N198) / COUNT(N179:N198), 0)</f>
        <v>-3.1130923815195784E-2</v>
      </c>
      <c r="O199" s="28">
        <f>SUM(O179:O198)</f>
        <v>-62261.847630391567</v>
      </c>
      <c r="Q199" s="313"/>
      <c r="R199" s="314"/>
      <c r="S199" s="3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CBFE-2B78-4049-9CD0-020E6044D1EC}">
  <sheetPr codeName="Sheet31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9" t="s">
        <v>0</v>
      </c>
      <c r="B1" s="260"/>
      <c r="C1" s="260"/>
      <c r="D1" s="260"/>
      <c r="E1" s="260"/>
      <c r="F1" s="261"/>
      <c r="G1" s="262">
        <v>44433</v>
      </c>
      <c r="H1" s="263"/>
      <c r="I1" s="264"/>
      <c r="J1" s="259" t="s">
        <v>1</v>
      </c>
      <c r="K1" s="260"/>
      <c r="L1" s="260"/>
      <c r="M1" s="260"/>
      <c r="N1" s="260"/>
      <c r="O1" s="261"/>
      <c r="Q1" s="259" t="s">
        <v>2</v>
      </c>
      <c r="R1" s="261"/>
    </row>
    <row r="2" spans="1:19" ht="17.25" customHeight="1">
      <c r="A2" s="117" t="s">
        <v>3</v>
      </c>
      <c r="B2" s="265" t="s">
        <v>8</v>
      </c>
      <c r="C2" s="266"/>
      <c r="D2" s="266"/>
      <c r="E2" s="266"/>
      <c r="F2" s="267"/>
      <c r="G2" s="268" t="s">
        <v>46</v>
      </c>
      <c r="H2" s="269"/>
      <c r="I2" s="270"/>
      <c r="J2" s="1" t="s">
        <v>3</v>
      </c>
      <c r="K2" s="265" t="s">
        <v>320</v>
      </c>
      <c r="L2" s="266"/>
      <c r="M2" s="266"/>
      <c r="N2" s="266"/>
      <c r="O2" s="267"/>
      <c r="Q2" s="2" t="s">
        <v>6</v>
      </c>
      <c r="R2" s="3">
        <v>0.375</v>
      </c>
    </row>
    <row r="3" spans="1:19" ht="17.25" customHeight="1" thickBot="1">
      <c r="A3" s="118" t="s">
        <v>7</v>
      </c>
      <c r="B3" s="271" t="s">
        <v>328</v>
      </c>
      <c r="C3" s="272"/>
      <c r="D3" s="272"/>
      <c r="E3" s="272"/>
      <c r="F3" s="273"/>
      <c r="G3" s="27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5"/>
      <c r="I3" s="276"/>
      <c r="J3" s="4" t="s">
        <v>7</v>
      </c>
      <c r="K3" s="271" t="s">
        <v>321</v>
      </c>
      <c r="L3" s="272"/>
      <c r="M3" s="272"/>
      <c r="N3" s="272"/>
      <c r="O3" s="27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1" t="s">
        <v>16</v>
      </c>
      <c r="C4" s="272"/>
      <c r="D4" s="272"/>
      <c r="E4" s="272"/>
      <c r="F4" s="273"/>
      <c r="G4" s="268" t="s">
        <v>44</v>
      </c>
      <c r="H4" s="269"/>
      <c r="I4" s="270"/>
      <c r="J4" s="4" t="s">
        <v>11</v>
      </c>
      <c r="K4" s="271" t="s">
        <v>322</v>
      </c>
      <c r="L4" s="272"/>
      <c r="M4" s="272"/>
      <c r="N4" s="272"/>
      <c r="O4" s="27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1" t="s">
        <v>319</v>
      </c>
      <c r="C5" s="272"/>
      <c r="D5" s="272"/>
      <c r="E5" s="272"/>
      <c r="F5" s="273"/>
      <c r="G5" s="27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5"/>
      <c r="I5" s="276"/>
      <c r="J5" s="4" t="s">
        <v>15</v>
      </c>
      <c r="K5" s="271" t="s">
        <v>323</v>
      </c>
      <c r="L5" s="272"/>
      <c r="M5" s="272"/>
      <c r="N5" s="272"/>
      <c r="O5" s="273"/>
    </row>
    <row r="6" spans="1:19">
      <c r="A6" s="118" t="s">
        <v>18</v>
      </c>
      <c r="B6" s="271"/>
      <c r="C6" s="272"/>
      <c r="D6" s="272"/>
      <c r="E6" s="272"/>
      <c r="F6" s="273"/>
      <c r="G6" s="268" t="s">
        <v>45</v>
      </c>
      <c r="H6" s="269"/>
      <c r="I6" s="270"/>
      <c r="J6" s="4" t="s">
        <v>18</v>
      </c>
      <c r="K6" s="271" t="s">
        <v>324</v>
      </c>
      <c r="L6" s="272"/>
      <c r="M6" s="272"/>
      <c r="N6" s="272"/>
      <c r="O6" s="273"/>
    </row>
    <row r="7" spans="1:19" ht="17.25" thickBot="1">
      <c r="A7" s="118" t="s">
        <v>21</v>
      </c>
      <c r="B7" s="271"/>
      <c r="C7" s="272"/>
      <c r="D7" s="272"/>
      <c r="E7" s="272"/>
      <c r="F7" s="273"/>
      <c r="G7" s="27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5"/>
      <c r="I7" s="276"/>
      <c r="J7" s="4" t="s">
        <v>21</v>
      </c>
      <c r="K7" s="271" t="s">
        <v>325</v>
      </c>
      <c r="L7" s="272"/>
      <c r="M7" s="272"/>
      <c r="N7" s="272"/>
      <c r="O7" s="273"/>
    </row>
    <row r="8" spans="1:19" ht="17.25" thickBot="1">
      <c r="A8" s="118" t="s">
        <v>24</v>
      </c>
      <c r="B8" s="271"/>
      <c r="C8" s="272"/>
      <c r="D8" s="272"/>
      <c r="E8" s="272"/>
      <c r="F8" s="273"/>
      <c r="G8" s="268" t="s">
        <v>255</v>
      </c>
      <c r="H8" s="269"/>
      <c r="I8" s="270"/>
      <c r="J8" s="4" t="s">
        <v>24</v>
      </c>
      <c r="K8" s="271"/>
      <c r="L8" s="272"/>
      <c r="M8" s="272"/>
      <c r="N8" s="272"/>
      <c r="O8" s="273"/>
      <c r="Q8" s="259" t="s">
        <v>27</v>
      </c>
      <c r="R8" s="261"/>
    </row>
    <row r="9" spans="1:19" ht="17.25" thickBot="1">
      <c r="A9" s="118" t="s">
        <v>28</v>
      </c>
      <c r="B9" s="271"/>
      <c r="C9" s="272"/>
      <c r="D9" s="272"/>
      <c r="E9" s="272"/>
      <c r="F9" s="273"/>
      <c r="G9" s="27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5"/>
      <c r="I9" s="276"/>
      <c r="J9" s="4" t="s">
        <v>28</v>
      </c>
      <c r="K9" s="271"/>
      <c r="L9" s="272"/>
      <c r="M9" s="272"/>
      <c r="N9" s="272"/>
      <c r="O9" s="273"/>
      <c r="Q9" s="2" t="s">
        <v>29</v>
      </c>
      <c r="R9" s="6">
        <v>10</v>
      </c>
    </row>
    <row r="10" spans="1:19">
      <c r="A10" s="118" t="s">
        <v>30</v>
      </c>
      <c r="B10" s="271"/>
      <c r="C10" s="272"/>
      <c r="D10" s="272"/>
      <c r="E10" s="272"/>
      <c r="F10" s="273"/>
      <c r="G10" s="268" t="s">
        <v>47</v>
      </c>
      <c r="H10" s="269"/>
      <c r="I10" s="270"/>
      <c r="J10" s="4" t="s">
        <v>30</v>
      </c>
      <c r="K10" s="271" t="s">
        <v>326</v>
      </c>
      <c r="L10" s="272"/>
      <c r="M10" s="272"/>
      <c r="N10" s="272"/>
      <c r="O10" s="273"/>
      <c r="Q10" s="2" t="s">
        <v>31</v>
      </c>
      <c r="R10" s="6">
        <v>100</v>
      </c>
    </row>
    <row r="11" spans="1:19" ht="17.25" thickBot="1">
      <c r="A11" s="119" t="s">
        <v>32</v>
      </c>
      <c r="B11" s="277" t="s">
        <v>327</v>
      </c>
      <c r="C11" s="278"/>
      <c r="D11" s="278"/>
      <c r="E11" s="278"/>
      <c r="F11" s="279"/>
      <c r="G11" s="27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5"/>
      <c r="I11" s="276"/>
      <c r="J11" s="7" t="s">
        <v>32</v>
      </c>
      <c r="K11" s="277" t="s">
        <v>318</v>
      </c>
      <c r="L11" s="278"/>
      <c r="M11" s="278"/>
      <c r="N11" s="278"/>
      <c r="O11" s="279"/>
      <c r="Q11" s="65" t="s">
        <v>33</v>
      </c>
      <c r="R11" s="8">
        <v>1000</v>
      </c>
    </row>
    <row r="12" spans="1:19" ht="17.25" thickBot="1"/>
    <row r="13" spans="1:19" ht="17.25" customHeight="1" thickBot="1">
      <c r="A13" s="259" t="s">
        <v>34</v>
      </c>
      <c r="B13" s="260"/>
      <c r="C13" s="260"/>
      <c r="D13" s="260"/>
      <c r="E13" s="260"/>
      <c r="F13" s="260"/>
      <c r="G13" s="260"/>
      <c r="H13" s="260"/>
      <c r="I13" s="260"/>
      <c r="J13" s="260"/>
      <c r="K13" s="260"/>
      <c r="L13" s="260"/>
      <c r="M13" s="260"/>
      <c r="N13" s="260"/>
      <c r="O13" s="261"/>
      <c r="Q13" s="280"/>
      <c r="R13" s="280"/>
      <c r="S13" s="280"/>
    </row>
    <row r="14" spans="1:19" ht="17.25" customHeight="1" thickBot="1">
      <c r="A14" s="255" t="s">
        <v>35</v>
      </c>
      <c r="B14" s="259" t="s">
        <v>36</v>
      </c>
      <c r="C14" s="261"/>
      <c r="D14" s="259" t="s">
        <v>37</v>
      </c>
      <c r="E14" s="260"/>
      <c r="F14" s="261"/>
      <c r="G14" s="286">
        <f>_xlfn.IFNA(VLOOKUP(B14, 현재가테이블!$B$2:$D$200, 2, FALSE), "-")</f>
        <v>56787000</v>
      </c>
      <c r="H14" s="287"/>
      <c r="I14" s="288"/>
      <c r="J14" s="259" t="s">
        <v>38</v>
      </c>
      <c r="K14" s="260"/>
      <c r="L14" s="261"/>
      <c r="M14" s="289">
        <f>_xlfn.IFNA(VLOOKUP(B14, 현재가테이블!$B$2:$D$200, 3, FALSE), "-")</f>
        <v>-1.45765006E-2</v>
      </c>
      <c r="N14" s="290"/>
      <c r="O14" s="291"/>
      <c r="Q14" s="280"/>
      <c r="R14" s="280"/>
      <c r="S14" s="280"/>
    </row>
    <row r="15" spans="1:19" ht="17.25" customHeight="1" thickBot="1">
      <c r="A15" s="324" t="s">
        <v>39</v>
      </c>
      <c r="B15" s="325" t="str">
        <f>TEXT($G$1, "[$-ko-KR]yyyy-mm-dd(ddd) ") &amp; "오전 00:00"</f>
        <v>2021-08-25(수) 오전 00:00</v>
      </c>
      <c r="C15" s="326"/>
      <c r="D15" s="282" t="str">
        <f>TEXT($G$1, "[$-ko-KR]yyyy-mm-dd(ddd) ") &amp; "오후 14:00"</f>
        <v>2021-08-25(수) 오후 14:00</v>
      </c>
      <c r="E15" s="283"/>
      <c r="F15" s="284"/>
      <c r="G15" s="282" t="str">
        <f>TEXT($G$1, "[$-ko-KR]yyyy-mm-dd(ddd) ") &amp; "오후 19:00"</f>
        <v>2021-08-25(수) 오후 19:00</v>
      </c>
      <c r="H15" s="283"/>
      <c r="I15" s="284"/>
      <c r="J15" s="282" t="str">
        <f>TEXT($G$1, "[$-ko-KR]yyyy-mm-dd(ddd) ") &amp; "오후 21:00"</f>
        <v>2021-08-25(수) 오후 21:00</v>
      </c>
      <c r="K15" s="283"/>
      <c r="L15" s="284"/>
      <c r="M15" s="282" t="str">
        <f>TEXT($G$1+1, "[$-ko-KR]yyyy-mm-dd(ddd) ") &amp; "오전 00:00"</f>
        <v>2021-08-26(목) 오전 00:00</v>
      </c>
      <c r="N15" s="283"/>
      <c r="O15" s="284"/>
      <c r="Q15" s="280"/>
      <c r="R15" s="280"/>
      <c r="S15" s="280"/>
    </row>
    <row r="16" spans="1:19" ht="17.25" customHeight="1" thickBot="1">
      <c r="A16" s="3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6" t="s">
        <v>37</v>
      </c>
      <c r="H16" s="257" t="s">
        <v>40</v>
      </c>
      <c r="I16" s="2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5"/>
      <c r="R16" s="285"/>
      <c r="S16" s="2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5"/>
      <c r="R19" s="285"/>
      <c r="S19" s="2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5"/>
      <c r="R20" s="285"/>
      <c r="S20" s="2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5"/>
      <c r="R21" s="285"/>
      <c r="S21" s="2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5"/>
      <c r="R22" s="285"/>
      <c r="S22" s="2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5"/>
      <c r="R23" s="285"/>
      <c r="S23" s="2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5"/>
      <c r="R24" s="285"/>
      <c r="S24" s="2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4"/>
      <c r="R26" s="295"/>
      <c r="S26" s="2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7"/>
      <c r="R27" s="298"/>
      <c r="S27" s="2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0"/>
      <c r="R28" s="301"/>
      <c r="S28" s="3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5"/>
      <c r="R29" s="285"/>
      <c r="S29" s="2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5"/>
      <c r="R32" s="285"/>
      <c r="S32" s="2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5"/>
      <c r="R33" s="285"/>
      <c r="S33" s="2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5"/>
      <c r="R34" s="285"/>
      <c r="S34" s="2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7"/>
      <c r="R35" s="308"/>
      <c r="S35" s="3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0"/>
      <c r="R36" s="311"/>
      <c r="S36" s="312"/>
    </row>
    <row r="37" spans="1:19" ht="17.25" customHeight="1" thickBot="1">
      <c r="A37" s="132" t="s">
        <v>42</v>
      </c>
      <c r="B37" s="318">
        <v>100000</v>
      </c>
      <c r="C37" s="31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3"/>
      <c r="R37" s="314"/>
      <c r="S37" s="315"/>
    </row>
    <row r="38" spans="1:19" ht="17.25" customHeight="1"/>
    <row r="39" spans="1:19" ht="17.25" customHeight="1" thickBot="1"/>
    <row r="40" spans="1:19" ht="17.25" customHeight="1" thickBot="1">
      <c r="A40" s="259" t="s">
        <v>44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1"/>
      <c r="Q40" s="280"/>
      <c r="R40" s="280"/>
      <c r="S40" s="280"/>
    </row>
    <row r="41" spans="1:19" ht="17.25" customHeight="1" thickBot="1">
      <c r="A41" s="255" t="s">
        <v>267</v>
      </c>
      <c r="B41" s="259" t="s">
        <v>49</v>
      </c>
      <c r="C41" s="261"/>
      <c r="D41" s="259" t="s">
        <v>58</v>
      </c>
      <c r="E41" s="260"/>
      <c r="F41" s="261"/>
      <c r="G41" s="286">
        <f>_xlfn.IFNA(VLOOKUP(B41, 현재가테이블!$B$2:$D$200, 2, FALSE), "-")</f>
        <v>56787000</v>
      </c>
      <c r="H41" s="287"/>
      <c r="I41" s="288"/>
      <c r="J41" s="259" t="s">
        <v>59</v>
      </c>
      <c r="K41" s="260"/>
      <c r="L41" s="261"/>
      <c r="M41" s="289">
        <f>_xlfn.IFNA(VLOOKUP(B41, 현재가테이블!$B$2:$D$200, 3, FALSE), "-")</f>
        <v>-1.45765006E-2</v>
      </c>
      <c r="N41" s="290"/>
      <c r="O41" s="291"/>
      <c r="Q41" s="280"/>
      <c r="R41" s="280"/>
      <c r="S41" s="280"/>
    </row>
    <row r="42" spans="1:19" ht="17.25" customHeight="1" thickBot="1">
      <c r="A42" s="320" t="s">
        <v>55</v>
      </c>
      <c r="B42" s="322" t="str">
        <f>TEXT($G$1, "[$-ko-KR]yyyy-mm-dd(ddd) ") &amp; "오전 00:00"</f>
        <v>2021-08-25(수) 오전 00:00</v>
      </c>
      <c r="C42" s="323"/>
      <c r="D42" s="282" t="str">
        <f>TEXT($G$1, "[$-ko-KR]yyyy-mm-dd(ddd) ") &amp; "오후 14:00"</f>
        <v>2021-08-25(수) 오후 14:00</v>
      </c>
      <c r="E42" s="283"/>
      <c r="F42" s="284"/>
      <c r="G42" s="282" t="str">
        <f>TEXT($G$1, "[$-ko-KR]yyyy-mm-dd(ddd) ") &amp; "오후 19:00"</f>
        <v>2021-08-25(수) 오후 19:00</v>
      </c>
      <c r="H42" s="283"/>
      <c r="I42" s="284"/>
      <c r="J42" s="282" t="str">
        <f>TEXT($G$1, "[$-ko-KR]yyyy-mm-dd(ddd) ") &amp; "오후 21:00"</f>
        <v>2021-08-25(수) 오후 21:00</v>
      </c>
      <c r="K42" s="283"/>
      <c r="L42" s="284"/>
      <c r="M42" s="282" t="str">
        <f>TEXT($G$1+1, "[$-ko-KR]yyyy-mm-dd(ddd) ") &amp; "오전 00:00"</f>
        <v>2021-08-26(목) 오전 00:00</v>
      </c>
      <c r="N42" s="283"/>
      <c r="O42" s="284"/>
      <c r="Q42" s="280"/>
      <c r="R42" s="280"/>
      <c r="S42" s="280"/>
    </row>
    <row r="43" spans="1:19" ht="17.25" customHeight="1" thickBot="1">
      <c r="A43" s="32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6" t="s">
        <v>58</v>
      </c>
      <c r="H43" s="257" t="s">
        <v>268</v>
      </c>
      <c r="I43" s="25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5"/>
      <c r="R43" s="285"/>
      <c r="S43" s="285"/>
    </row>
    <row r="44" spans="1:19" ht="17.25" customHeight="1" thickBot="1">
      <c r="A44" s="123" t="s">
        <v>178</v>
      </c>
      <c r="B44" s="124">
        <v>18.7</v>
      </c>
      <c r="C44" s="76">
        <v>3.3149171300000002E-2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210</v>
      </c>
      <c r="B45" s="126">
        <v>14</v>
      </c>
      <c r="C45" s="77">
        <v>2.9411764699999999E-2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148</v>
      </c>
      <c r="B46" s="126">
        <v>24.7</v>
      </c>
      <c r="C46" s="77">
        <v>2.0661156999999999E-2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5"/>
      <c r="R46" s="285"/>
      <c r="S46" s="285"/>
    </row>
    <row r="47" spans="1:19" ht="17.25" customHeight="1" thickBot="1">
      <c r="A47" s="125" t="s">
        <v>202</v>
      </c>
      <c r="B47" s="126">
        <v>95.9</v>
      </c>
      <c r="C47" s="77">
        <v>1.6967126200000002E-2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5"/>
      <c r="R47" s="285"/>
      <c r="S47" s="285"/>
    </row>
    <row r="48" spans="1:19" ht="17.25" customHeight="1" thickBot="1">
      <c r="A48" s="127" t="s">
        <v>240</v>
      </c>
      <c r="B48" s="128">
        <v>76.400000000000006</v>
      </c>
      <c r="C48" s="78">
        <v>2.6246719000000002E-3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5"/>
      <c r="R48" s="285"/>
      <c r="S48" s="285"/>
    </row>
    <row r="49" spans="1:19" ht="17.25" customHeight="1" thickBot="1">
      <c r="A49" s="125" t="s">
        <v>188</v>
      </c>
      <c r="B49" s="129">
        <v>13.8</v>
      </c>
      <c r="C49" s="80">
        <v>-1.42857143E-2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5"/>
      <c r="R49" s="285"/>
      <c r="S49" s="285"/>
    </row>
    <row r="50" spans="1:19" ht="17.25" customHeight="1" thickBot="1">
      <c r="A50" s="125" t="s">
        <v>190</v>
      </c>
      <c r="B50" s="126">
        <v>20.399999999999999</v>
      </c>
      <c r="C50" s="77">
        <v>-2.3923445000000002E-2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5"/>
      <c r="R50" s="285"/>
      <c r="S50" s="285"/>
    </row>
    <row r="51" spans="1:19" ht="17.25" customHeight="1" thickBot="1">
      <c r="A51" s="125" t="s">
        <v>216</v>
      </c>
      <c r="B51" s="126">
        <v>12.2</v>
      </c>
      <c r="C51" s="77">
        <v>-2.4E-2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5"/>
      <c r="R51" s="285"/>
      <c r="S51" s="285"/>
    </row>
    <row r="52" spans="1:19" ht="17.25" customHeight="1" thickBot="1">
      <c r="A52" s="125" t="s">
        <v>250</v>
      </c>
      <c r="B52" s="126">
        <v>84.3</v>
      </c>
      <c r="C52" s="77">
        <v>-3.2146957499999997E-2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5.04</v>
      </c>
      <c r="C53" s="79">
        <v>-3.4482758600000003E-2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4"/>
      <c r="R53" s="295"/>
      <c r="S53" s="296"/>
    </row>
    <row r="54" spans="1:19" ht="17.25" customHeight="1">
      <c r="A54" s="123" t="s">
        <v>150</v>
      </c>
      <c r="B54" s="124">
        <v>13.8</v>
      </c>
      <c r="C54" s="76">
        <v>-3.4965034999999998E-2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7"/>
      <c r="R54" s="298"/>
      <c r="S54" s="299"/>
    </row>
    <row r="55" spans="1:19" ht="17.25" customHeight="1" thickBot="1">
      <c r="A55" s="125" t="s">
        <v>204</v>
      </c>
      <c r="B55" s="126">
        <v>16.5</v>
      </c>
      <c r="C55" s="77">
        <v>-3.50877193E-2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0"/>
      <c r="R55" s="301"/>
      <c r="S55" s="302"/>
    </row>
    <row r="56" spans="1:19" ht="17.25" customHeight="1" thickBot="1">
      <c r="A56" s="125" t="s">
        <v>234</v>
      </c>
      <c r="B56" s="126">
        <v>80</v>
      </c>
      <c r="C56" s="77">
        <v>-3.6144578300000001E-2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5"/>
      <c r="R56" s="285"/>
      <c r="S56" s="285"/>
    </row>
    <row r="57" spans="1:19" ht="17.25" customHeight="1" thickBot="1">
      <c r="A57" s="125" t="s">
        <v>72</v>
      </c>
      <c r="B57" s="126">
        <v>25.4</v>
      </c>
      <c r="C57" s="77">
        <v>-3.7878787900000002E-2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208</v>
      </c>
      <c r="B58" s="128">
        <v>15</v>
      </c>
      <c r="C58" s="78">
        <v>-4.4585987299999998E-2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122</v>
      </c>
      <c r="B59" s="129">
        <v>37.200000000000003</v>
      </c>
      <c r="C59" s="80">
        <v>-4.6153846200000001E-2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5"/>
      <c r="R59" s="285"/>
      <c r="S59" s="285"/>
    </row>
    <row r="60" spans="1:19" ht="17.25" customHeight="1" thickBot="1">
      <c r="A60" s="125" t="s">
        <v>65</v>
      </c>
      <c r="B60" s="126">
        <v>46.7</v>
      </c>
      <c r="C60" s="77">
        <v>-6.4128256499999994E-2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5"/>
      <c r="R60" s="285"/>
      <c r="S60" s="28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5"/>
      <c r="R61" s="285"/>
      <c r="S61" s="28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7"/>
      <c r="R62" s="308"/>
      <c r="S62" s="3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0"/>
      <c r="R63" s="311"/>
      <c r="S63" s="312"/>
    </row>
    <row r="64" spans="1:19" ht="17.25" customHeight="1" thickBot="1">
      <c r="A64" s="132" t="s">
        <v>270</v>
      </c>
      <c r="B64" s="318">
        <f>$B$37</f>
        <v>100000</v>
      </c>
      <c r="C64" s="3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3"/>
      <c r="R64" s="314"/>
      <c r="S64" s="315"/>
    </row>
    <row r="65" spans="1:19" ht="17.25" customHeight="1"/>
    <row r="66" spans="1:19" ht="17.25" customHeight="1" thickBot="1"/>
    <row r="67" spans="1:19" ht="17.25" thickBot="1">
      <c r="A67" s="259" t="s">
        <v>45</v>
      </c>
      <c r="B67" s="260"/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260"/>
      <c r="O67" s="261"/>
      <c r="Q67" s="280"/>
      <c r="R67" s="280"/>
      <c r="S67" s="280"/>
    </row>
    <row r="68" spans="1:19" ht="17.25" thickBot="1">
      <c r="A68" s="255" t="s">
        <v>267</v>
      </c>
      <c r="B68" s="259" t="s">
        <v>49</v>
      </c>
      <c r="C68" s="261"/>
      <c r="D68" s="259" t="s">
        <v>58</v>
      </c>
      <c r="E68" s="260"/>
      <c r="F68" s="261"/>
      <c r="G68" s="286">
        <f>_xlfn.IFNA(VLOOKUP(B68, 현재가테이블!$B$2:$D$200, 2, FALSE), "-")</f>
        <v>56787000</v>
      </c>
      <c r="H68" s="287"/>
      <c r="I68" s="288"/>
      <c r="J68" s="259" t="s">
        <v>59</v>
      </c>
      <c r="K68" s="260"/>
      <c r="L68" s="261"/>
      <c r="M68" s="289">
        <f>_xlfn.IFNA(VLOOKUP(B68, 현재가테이블!$B$2:$D$200, 3, FALSE), "-")</f>
        <v>-1.45765006E-2</v>
      </c>
      <c r="N68" s="290"/>
      <c r="O68" s="291"/>
      <c r="Q68" s="280"/>
      <c r="R68" s="280"/>
      <c r="S68" s="280"/>
    </row>
    <row r="69" spans="1:19" ht="17.25" thickBot="1">
      <c r="A69" s="320" t="s">
        <v>55</v>
      </c>
      <c r="B69" s="322" t="str">
        <f>TEXT($G$1, "[$-ko-KR]yyyy-mm-dd(ddd) ") &amp; "오전 00:00"</f>
        <v>2021-08-25(수) 오전 00:00</v>
      </c>
      <c r="C69" s="323"/>
      <c r="D69" s="282" t="str">
        <f>TEXT($G$1, "[$-ko-KR]yyyy-mm-dd(ddd) ") &amp; "오후 14:00"</f>
        <v>2021-08-25(수) 오후 14:00</v>
      </c>
      <c r="E69" s="283"/>
      <c r="F69" s="284"/>
      <c r="G69" s="282" t="str">
        <f>TEXT($G$1, "[$-ko-KR]yyyy-mm-dd(ddd) ") &amp; "오후 19:00"</f>
        <v>2021-08-25(수) 오후 19:00</v>
      </c>
      <c r="H69" s="283"/>
      <c r="I69" s="284"/>
      <c r="J69" s="282" t="str">
        <f>TEXT($G$1, "[$-ko-KR]yyyy-mm-dd(ddd) ") &amp; "오후 21:00"</f>
        <v>2021-08-25(수) 오후 21:00</v>
      </c>
      <c r="K69" s="283"/>
      <c r="L69" s="284"/>
      <c r="M69" s="282" t="str">
        <f>TEXT($G$1+1, "[$-ko-KR]yyyy-mm-dd(ddd) ") &amp; "오전 00:00"</f>
        <v>2021-08-26(목) 오전 00:00</v>
      </c>
      <c r="N69" s="283"/>
      <c r="O69" s="284"/>
      <c r="Q69" s="280"/>
      <c r="R69" s="280"/>
      <c r="S69" s="280"/>
    </row>
    <row r="70" spans="1:19" ht="17.25" thickBot="1">
      <c r="A70" s="32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6" t="s">
        <v>58</v>
      </c>
      <c r="H70" s="257" t="s">
        <v>268</v>
      </c>
      <c r="I70" s="25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5"/>
      <c r="R70" s="285"/>
      <c r="S70" s="285"/>
    </row>
    <row r="71" spans="1:19" ht="17.25" thickBot="1">
      <c r="A71" s="123" t="s">
        <v>54</v>
      </c>
      <c r="B71" s="124">
        <v>309</v>
      </c>
      <c r="C71" s="76">
        <v>1.3114754100000001E-2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236</v>
      </c>
      <c r="B72" s="126">
        <v>698</v>
      </c>
      <c r="C72" s="77">
        <v>1.3062409299999999E-2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194</v>
      </c>
      <c r="B73" s="126">
        <v>157</v>
      </c>
      <c r="C73" s="77">
        <v>1.2903225799999999E-2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5"/>
      <c r="R73" s="285"/>
      <c r="S73" s="285"/>
    </row>
    <row r="74" spans="1:19" ht="17.25" thickBot="1">
      <c r="A74" s="125" t="s">
        <v>220</v>
      </c>
      <c r="B74" s="126">
        <v>235</v>
      </c>
      <c r="C74" s="77">
        <v>0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5"/>
      <c r="R74" s="285"/>
      <c r="S74" s="285"/>
    </row>
    <row r="75" spans="1:19" ht="17.25" thickBot="1">
      <c r="A75" s="127" t="s">
        <v>254</v>
      </c>
      <c r="B75" s="128">
        <v>332</v>
      </c>
      <c r="C75" s="78">
        <v>-8.9552238999999999E-3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5"/>
      <c r="R75" s="285"/>
      <c r="S75" s="285"/>
    </row>
    <row r="76" spans="1:19" ht="17.25" thickBot="1">
      <c r="A76" s="125" t="s">
        <v>152</v>
      </c>
      <c r="B76" s="129">
        <v>103</v>
      </c>
      <c r="C76" s="80">
        <v>-9.6153846000000005E-3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5"/>
      <c r="R76" s="285"/>
      <c r="S76" s="285"/>
    </row>
    <row r="77" spans="1:19" ht="17.25" thickBot="1">
      <c r="A77" s="125" t="s">
        <v>118</v>
      </c>
      <c r="B77" s="126">
        <v>184</v>
      </c>
      <c r="C77" s="77">
        <v>-1.0752688200000001E-2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5"/>
      <c r="R77" s="285"/>
      <c r="S77" s="285"/>
    </row>
    <row r="78" spans="1:19" ht="17.25" thickBot="1">
      <c r="A78" s="125" t="s">
        <v>218</v>
      </c>
      <c r="B78" s="126">
        <v>139</v>
      </c>
      <c r="C78" s="77">
        <v>-1.4184397200000001E-2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5"/>
      <c r="R78" s="285"/>
      <c r="S78" s="285"/>
    </row>
    <row r="79" spans="1:19" ht="17.25" thickBot="1">
      <c r="A79" s="125" t="s">
        <v>238</v>
      </c>
      <c r="B79" s="126">
        <v>124</v>
      </c>
      <c r="C79" s="77">
        <v>-1.5873015899999999E-2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242</v>
      </c>
      <c r="B80" s="131">
        <v>528</v>
      </c>
      <c r="C80" s="79">
        <v>-1.67597765E-2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4"/>
      <c r="R80" s="295"/>
      <c r="S80" s="296"/>
    </row>
    <row r="81" spans="1:19">
      <c r="A81" s="123" t="s">
        <v>138</v>
      </c>
      <c r="B81" s="124">
        <v>401</v>
      </c>
      <c r="C81" s="76">
        <v>-1.7156862700000001E-2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7"/>
      <c r="R81" s="298"/>
      <c r="S81" s="299"/>
    </row>
    <row r="82" spans="1:19" ht="17.25" thickBot="1">
      <c r="A82" s="125" t="s">
        <v>206</v>
      </c>
      <c r="B82" s="126">
        <v>387</v>
      </c>
      <c r="C82" s="77">
        <v>-2.51889169E-2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0"/>
      <c r="R82" s="301"/>
      <c r="S82" s="302"/>
    </row>
    <row r="83" spans="1:19" ht="17.25" thickBot="1">
      <c r="A83" s="125" t="s">
        <v>128</v>
      </c>
      <c r="B83" s="126">
        <v>150</v>
      </c>
      <c r="C83" s="77">
        <v>-2.5974026000000001E-2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5"/>
      <c r="R83" s="285"/>
      <c r="S83" s="285"/>
    </row>
    <row r="84" spans="1:19" ht="17.25" thickBot="1">
      <c r="A84" s="125" t="s">
        <v>110</v>
      </c>
      <c r="B84" s="126">
        <v>205</v>
      </c>
      <c r="C84" s="77">
        <v>-2.8436019E-2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132</v>
      </c>
      <c r="B85" s="128">
        <v>131</v>
      </c>
      <c r="C85" s="78">
        <v>-2.9629629599999999E-2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51</v>
      </c>
      <c r="B86" s="129">
        <v>427</v>
      </c>
      <c r="C86" s="80">
        <v>-3.1746031700000003E-2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5"/>
      <c r="R86" s="285"/>
      <c r="S86" s="285"/>
    </row>
    <row r="87" spans="1:19" ht="17.25" thickBot="1">
      <c r="A87" s="125" t="s">
        <v>144</v>
      </c>
      <c r="B87" s="126">
        <v>121</v>
      </c>
      <c r="C87" s="77">
        <v>-3.2000000000000001E-2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5"/>
      <c r="R87" s="285"/>
      <c r="S87" s="285"/>
    </row>
    <row r="88" spans="1:19" ht="17.25" thickBot="1">
      <c r="A88" s="125" t="s">
        <v>162</v>
      </c>
      <c r="B88" s="126">
        <v>120</v>
      </c>
      <c r="C88" s="77">
        <v>-3.2258064500000003E-2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5"/>
      <c r="R88" s="285"/>
      <c r="S88" s="285"/>
    </row>
    <row r="89" spans="1:19">
      <c r="A89" s="125" t="s">
        <v>57</v>
      </c>
      <c r="B89" s="126">
        <v>240</v>
      </c>
      <c r="C89" s="77">
        <v>-3.2258064500000003E-2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7"/>
      <c r="R89" s="308"/>
      <c r="S89" s="309"/>
    </row>
    <row r="90" spans="1:19" ht="17.25" thickBot="1">
      <c r="A90" s="130" t="s">
        <v>166</v>
      </c>
      <c r="B90" s="131">
        <v>262</v>
      </c>
      <c r="C90" s="79">
        <v>-3.67647059E-2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0"/>
      <c r="R90" s="311"/>
      <c r="S90" s="312"/>
    </row>
    <row r="91" spans="1:19" ht="17.25" thickBot="1">
      <c r="A91" s="132" t="s">
        <v>270</v>
      </c>
      <c r="B91" s="318">
        <f>$B$37</f>
        <v>100000</v>
      </c>
      <c r="C91" s="3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3"/>
      <c r="R91" s="314"/>
      <c r="S91" s="315"/>
    </row>
    <row r="93" spans="1:19" ht="17.25" thickBot="1"/>
    <row r="94" spans="1:19" ht="17.25" thickBot="1">
      <c r="A94" s="259" t="s">
        <v>46</v>
      </c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1"/>
      <c r="Q94" s="280"/>
      <c r="R94" s="280"/>
      <c r="S94" s="280"/>
    </row>
    <row r="95" spans="1:19" ht="17.25" thickBot="1">
      <c r="A95" s="255" t="s">
        <v>267</v>
      </c>
      <c r="B95" s="259" t="s">
        <v>49</v>
      </c>
      <c r="C95" s="261"/>
      <c r="D95" s="259" t="s">
        <v>58</v>
      </c>
      <c r="E95" s="260"/>
      <c r="F95" s="261"/>
      <c r="G95" s="286">
        <f>_xlfn.IFNA(VLOOKUP(B95, 현재가테이블!$B$2:$D$200, 2, FALSE), "-")</f>
        <v>56787000</v>
      </c>
      <c r="H95" s="287"/>
      <c r="I95" s="288"/>
      <c r="J95" s="259" t="s">
        <v>59</v>
      </c>
      <c r="K95" s="260"/>
      <c r="L95" s="261"/>
      <c r="M95" s="289">
        <f>_xlfn.IFNA(VLOOKUP(B95, 현재가테이블!$B$2:$D$200, 3, FALSE), "-")</f>
        <v>-1.45765006E-2</v>
      </c>
      <c r="N95" s="290"/>
      <c r="O95" s="291"/>
      <c r="Q95" s="280"/>
      <c r="R95" s="280"/>
      <c r="S95" s="280"/>
    </row>
    <row r="96" spans="1:19" ht="17.25" thickBot="1">
      <c r="A96" s="320" t="s">
        <v>55</v>
      </c>
      <c r="B96" s="322" t="str">
        <f>TEXT($G$1, "[$-ko-KR]yyyy-mm-dd(ddd) ") &amp; "오전 00:00"</f>
        <v>2021-08-25(수) 오전 00:00</v>
      </c>
      <c r="C96" s="323"/>
      <c r="D96" s="282" t="str">
        <f>TEXT($G$1, "[$-ko-KR]yyyy-mm-dd(ddd) ") &amp; "오후 14:00"</f>
        <v>2021-08-25(수) 오후 14:00</v>
      </c>
      <c r="E96" s="283"/>
      <c r="F96" s="284"/>
      <c r="G96" s="282" t="str">
        <f>TEXT($G$1, "[$-ko-KR]yyyy-mm-dd(ddd) ") &amp; "오후 19:00"</f>
        <v>2021-08-25(수) 오후 19:00</v>
      </c>
      <c r="H96" s="283"/>
      <c r="I96" s="284"/>
      <c r="J96" s="282" t="str">
        <f>TEXT($G$1, "[$-ko-KR]yyyy-mm-dd(ddd) ") &amp; "오후 21:00"</f>
        <v>2021-08-25(수) 오후 21:00</v>
      </c>
      <c r="K96" s="283"/>
      <c r="L96" s="284"/>
      <c r="M96" s="282" t="str">
        <f>TEXT($G$1+1, "[$-ko-KR]yyyy-mm-dd(ddd) ") &amp; "오전 00:00"</f>
        <v>2021-08-26(목) 오전 00:00</v>
      </c>
      <c r="N96" s="283"/>
      <c r="O96" s="284"/>
      <c r="Q96" s="280"/>
      <c r="R96" s="280"/>
      <c r="S96" s="280"/>
    </row>
    <row r="97" spans="1:19" ht="17.25" thickBot="1">
      <c r="A97" s="32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6" t="s">
        <v>58</v>
      </c>
      <c r="H97" s="257" t="s">
        <v>268</v>
      </c>
      <c r="I97" s="25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5"/>
      <c r="R97" s="285"/>
      <c r="S97" s="285"/>
    </row>
    <row r="98" spans="1:19" ht="17.25" thickBot="1">
      <c r="A98" s="123" t="s">
        <v>184</v>
      </c>
      <c r="B98" s="124">
        <v>1585</v>
      </c>
      <c r="C98" s="76">
        <v>0.40888888890000002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146</v>
      </c>
      <c r="B99" s="126">
        <v>4710</v>
      </c>
      <c r="C99" s="77">
        <v>6.5610859699999996E-2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246</v>
      </c>
      <c r="B100" s="126">
        <v>10010</v>
      </c>
      <c r="C100" s="77">
        <v>4.4885177499999998E-2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5"/>
      <c r="R100" s="285"/>
      <c r="S100" s="285"/>
    </row>
    <row r="101" spans="1:19" ht="17.25" thickBot="1">
      <c r="A101" s="125" t="s">
        <v>196</v>
      </c>
      <c r="B101" s="126">
        <v>5025</v>
      </c>
      <c r="C101" s="77">
        <v>3.8223140500000002E-2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5"/>
      <c r="R101" s="285"/>
      <c r="S101" s="285"/>
    </row>
    <row r="102" spans="1:19" ht="17.25" thickBot="1">
      <c r="A102" s="127" t="s">
        <v>178</v>
      </c>
      <c r="B102" s="128">
        <v>18.7</v>
      </c>
      <c r="C102" s="78">
        <v>3.3149171300000002E-2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5"/>
      <c r="R102" s="285"/>
      <c r="S102" s="285"/>
    </row>
    <row r="103" spans="1:19" ht="17.25" thickBot="1">
      <c r="A103" s="125" t="s">
        <v>210</v>
      </c>
      <c r="B103" s="129">
        <v>14</v>
      </c>
      <c r="C103" s="80">
        <v>2.9411764699999999E-2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5"/>
      <c r="R103" s="285"/>
      <c r="S103" s="285"/>
    </row>
    <row r="104" spans="1:19" ht="17.25" thickBot="1">
      <c r="A104" s="125" t="s">
        <v>148</v>
      </c>
      <c r="B104" s="126">
        <v>24.7</v>
      </c>
      <c r="C104" s="77">
        <v>2.0661156999999999E-2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5"/>
      <c r="R104" s="285"/>
      <c r="S104" s="285"/>
    </row>
    <row r="105" spans="1:19" ht="17.25" thickBot="1">
      <c r="A105" s="125" t="s">
        <v>202</v>
      </c>
      <c r="B105" s="126">
        <v>95.9</v>
      </c>
      <c r="C105" s="77">
        <v>1.6967126200000002E-2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5"/>
      <c r="R105" s="285"/>
      <c r="S105" s="285"/>
    </row>
    <row r="106" spans="1:19" ht="17.25" thickBot="1">
      <c r="A106" s="125" t="s">
        <v>252</v>
      </c>
      <c r="B106" s="126">
        <v>1115</v>
      </c>
      <c r="C106" s="77">
        <v>1.36363636E-2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309</v>
      </c>
      <c r="C107" s="79">
        <v>1.3114754100000001E-2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4"/>
      <c r="R107" s="295"/>
      <c r="S107" s="296"/>
    </row>
    <row r="108" spans="1:19">
      <c r="A108" s="123" t="s">
        <v>236</v>
      </c>
      <c r="B108" s="124">
        <v>698</v>
      </c>
      <c r="C108" s="76">
        <v>1.3062409299999999E-2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7"/>
      <c r="R108" s="298"/>
      <c r="S108" s="299"/>
    </row>
    <row r="109" spans="1:19" ht="17.25" thickBot="1">
      <c r="A109" s="125" t="s">
        <v>194</v>
      </c>
      <c r="B109" s="126">
        <v>157</v>
      </c>
      <c r="C109" s="77">
        <v>1.2903225799999999E-2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0"/>
      <c r="R109" s="301"/>
      <c r="S109" s="302"/>
    </row>
    <row r="110" spans="1:19" ht="17.25" thickBot="1">
      <c r="A110" s="125" t="s">
        <v>244</v>
      </c>
      <c r="B110" s="126">
        <v>1635</v>
      </c>
      <c r="C110" s="77">
        <v>1.23839009E-2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5"/>
      <c r="R110" s="285"/>
      <c r="S110" s="285"/>
    </row>
    <row r="111" spans="1:19" ht="17.25" thickBot="1">
      <c r="A111" s="125" t="s">
        <v>176</v>
      </c>
      <c r="B111" s="126">
        <v>1770</v>
      </c>
      <c r="C111" s="77">
        <v>2.8328612E-3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240</v>
      </c>
      <c r="B112" s="128">
        <v>76.400000000000006</v>
      </c>
      <c r="C112" s="78">
        <v>2.6246719000000002E-3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226</v>
      </c>
      <c r="B113" s="129">
        <v>2230</v>
      </c>
      <c r="C113" s="80">
        <v>2.2471909999999999E-3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5"/>
      <c r="R113" s="285"/>
      <c r="S113" s="285"/>
    </row>
    <row r="114" spans="1:19" ht="17.25" thickBot="1">
      <c r="A114" s="125" t="s">
        <v>220</v>
      </c>
      <c r="B114" s="126">
        <v>235</v>
      </c>
      <c r="C114" s="77">
        <v>0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5"/>
      <c r="R114" s="285"/>
      <c r="S114" s="285"/>
    </row>
    <row r="115" spans="1:19" ht="17.25" thickBot="1">
      <c r="A115" s="125" t="s">
        <v>142</v>
      </c>
      <c r="B115" s="126">
        <v>12380</v>
      </c>
      <c r="C115" s="77">
        <v>-1.6129032E-3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5"/>
      <c r="R115" s="285"/>
      <c r="S115" s="285"/>
    </row>
    <row r="116" spans="1:19">
      <c r="A116" s="125" t="s">
        <v>212</v>
      </c>
      <c r="B116" s="126">
        <v>1445</v>
      </c>
      <c r="C116" s="77">
        <v>-6.8728521999999997E-3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7"/>
      <c r="R116" s="308"/>
      <c r="S116" s="309"/>
    </row>
    <row r="117" spans="1:19" ht="17.25" thickBot="1">
      <c r="A117" s="130" t="s">
        <v>254</v>
      </c>
      <c r="B117" s="131">
        <v>332</v>
      </c>
      <c r="C117" s="79">
        <v>-8.9552238999999999E-3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0"/>
      <c r="R117" s="311"/>
      <c r="S117" s="312"/>
    </row>
    <row r="118" spans="1:19" ht="17.25" thickBot="1">
      <c r="A118" s="132" t="s">
        <v>270</v>
      </c>
      <c r="B118" s="318">
        <f>$B$37</f>
        <v>100000</v>
      </c>
      <c r="C118" s="3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3"/>
      <c r="R118" s="314"/>
      <c r="S118" s="315"/>
    </row>
    <row r="120" spans="1:19" ht="17.25" thickBot="1"/>
    <row r="121" spans="1:19" ht="17.25" thickBot="1">
      <c r="A121" s="259" t="s">
        <v>258</v>
      </c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1"/>
      <c r="Q121" s="280"/>
      <c r="R121" s="280"/>
      <c r="S121" s="280"/>
    </row>
    <row r="122" spans="1:19" ht="17.25" thickBot="1">
      <c r="A122" s="255" t="s">
        <v>267</v>
      </c>
      <c r="B122" s="259" t="s">
        <v>49</v>
      </c>
      <c r="C122" s="261"/>
      <c r="D122" s="259" t="s">
        <v>58</v>
      </c>
      <c r="E122" s="260"/>
      <c r="F122" s="261"/>
      <c r="G122" s="286">
        <f>_xlfn.IFNA(VLOOKUP(B122, 현재가테이블!$B$2:$D$200, 2, FALSE), "-")</f>
        <v>56787000</v>
      </c>
      <c r="H122" s="287"/>
      <c r="I122" s="288"/>
      <c r="J122" s="259" t="s">
        <v>59</v>
      </c>
      <c r="K122" s="260"/>
      <c r="L122" s="261"/>
      <c r="M122" s="289">
        <f>_xlfn.IFNA(VLOOKUP(B122, 현재가테이블!$B$2:$D$200, 3, FALSE), "-")</f>
        <v>-1.45765006E-2</v>
      </c>
      <c r="N122" s="290"/>
      <c r="O122" s="291"/>
      <c r="Q122" s="280"/>
      <c r="R122" s="280"/>
      <c r="S122" s="280"/>
    </row>
    <row r="123" spans="1:19" ht="17.25" thickBot="1">
      <c r="A123" s="320" t="s">
        <v>55</v>
      </c>
      <c r="B123" s="322" t="str">
        <f>TEXT($G$1, "[$-ko-KR]yyyy-mm-dd(ddd) ") &amp; "오전 00:00"</f>
        <v>2021-08-25(수) 오전 00:00</v>
      </c>
      <c r="C123" s="323"/>
      <c r="D123" s="282" t="str">
        <f>TEXT($G$1, "[$-ko-KR]yyyy-mm-dd(ddd) ") &amp; "오후 14:00"</f>
        <v>2021-08-25(수) 오후 14:00</v>
      </c>
      <c r="E123" s="283"/>
      <c r="F123" s="284"/>
      <c r="G123" s="282" t="str">
        <f>TEXT($G$1, "[$-ko-KR]yyyy-mm-dd(ddd) ") &amp; "오후 19:00"</f>
        <v>2021-08-25(수) 오후 19:00</v>
      </c>
      <c r="H123" s="283"/>
      <c r="I123" s="284"/>
      <c r="J123" s="282" t="str">
        <f>TEXT($G$1, "[$-ko-KR]yyyy-mm-dd(ddd) ") &amp; "오후 21:00"</f>
        <v>2021-08-25(수) 오후 21:00</v>
      </c>
      <c r="K123" s="283"/>
      <c r="L123" s="284"/>
      <c r="M123" s="282" t="str">
        <f>TEXT($G$1+1, "[$-ko-KR]yyyy-mm-dd(ddd) ") &amp; "오전 00:00"</f>
        <v>2021-08-26(목) 오전 00:00</v>
      </c>
      <c r="N123" s="283"/>
      <c r="O123" s="284"/>
      <c r="Q123" s="280"/>
      <c r="R123" s="280"/>
      <c r="S123" s="280"/>
    </row>
    <row r="124" spans="1:19" ht="17.25" thickBot="1">
      <c r="A124" s="32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6" t="s">
        <v>58</v>
      </c>
      <c r="H124" s="257" t="s">
        <v>268</v>
      </c>
      <c r="I124" s="25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5"/>
      <c r="R124" s="285"/>
      <c r="S124" s="285"/>
    </row>
    <row r="125" spans="1:19" ht="17.25" thickBot="1">
      <c r="A125" s="123" t="s">
        <v>178</v>
      </c>
      <c r="B125" s="124">
        <v>18.7</v>
      </c>
      <c r="C125" s="76">
        <v>3.3149171300000002E-2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210</v>
      </c>
      <c r="B126" s="126">
        <v>14</v>
      </c>
      <c r="C126" s="77">
        <v>2.9411764699999999E-2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148</v>
      </c>
      <c r="B127" s="126">
        <v>24.7</v>
      </c>
      <c r="C127" s="77">
        <v>2.0661156999999999E-2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5"/>
      <c r="R127" s="285"/>
      <c r="S127" s="285"/>
    </row>
    <row r="128" spans="1:19" ht="17.25" thickBot="1">
      <c r="A128" s="125" t="s">
        <v>202</v>
      </c>
      <c r="B128" s="126">
        <v>95.9</v>
      </c>
      <c r="C128" s="77">
        <v>1.6967126200000002E-2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5"/>
      <c r="R128" s="285"/>
      <c r="S128" s="285"/>
    </row>
    <row r="129" spans="1:19" ht="17.25" thickBot="1">
      <c r="A129" s="127" t="s">
        <v>240</v>
      </c>
      <c r="B129" s="128">
        <v>76.400000000000006</v>
      </c>
      <c r="C129" s="78">
        <v>2.6246719000000002E-3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5"/>
      <c r="R129" s="285"/>
      <c r="S129" s="285"/>
    </row>
    <row r="130" spans="1:19" ht="17.25" thickBot="1">
      <c r="A130" s="125" t="s">
        <v>188</v>
      </c>
      <c r="B130" s="129">
        <v>13.8</v>
      </c>
      <c r="C130" s="80">
        <v>-1.42857143E-2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5"/>
      <c r="R130" s="285"/>
      <c r="S130" s="285"/>
    </row>
    <row r="131" spans="1:19" ht="17.25" thickBot="1">
      <c r="A131" s="125" t="s">
        <v>190</v>
      </c>
      <c r="B131" s="126">
        <v>20.399999999999999</v>
      </c>
      <c r="C131" s="77">
        <v>-2.3923445000000002E-2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5"/>
      <c r="R131" s="285"/>
      <c r="S131" s="285"/>
    </row>
    <row r="132" spans="1:19" ht="17.25" thickBot="1">
      <c r="A132" s="125" t="s">
        <v>216</v>
      </c>
      <c r="B132" s="126">
        <v>12.2</v>
      </c>
      <c r="C132" s="77">
        <v>-2.4E-2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5"/>
      <c r="R132" s="285"/>
      <c r="S132" s="285"/>
    </row>
    <row r="133" spans="1:19" ht="17.25" thickBot="1">
      <c r="A133" s="125" t="s">
        <v>250</v>
      </c>
      <c r="B133" s="126">
        <v>84.3</v>
      </c>
      <c r="C133" s="77">
        <v>-3.2146957499999997E-2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5.04</v>
      </c>
      <c r="C134" s="79">
        <v>-3.4482758600000003E-2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4"/>
      <c r="R134" s="295"/>
      <c r="S134" s="296"/>
    </row>
    <row r="135" spans="1:19">
      <c r="A135" s="123" t="s">
        <v>150</v>
      </c>
      <c r="B135" s="124">
        <v>13.8</v>
      </c>
      <c r="C135" s="76">
        <v>-3.4965034999999998E-2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7"/>
      <c r="R135" s="298"/>
      <c r="S135" s="299"/>
    </row>
    <row r="136" spans="1:19" ht="17.25" thickBot="1">
      <c r="A136" s="125" t="s">
        <v>204</v>
      </c>
      <c r="B136" s="126">
        <v>16.5</v>
      </c>
      <c r="C136" s="77">
        <v>-3.50877193E-2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0"/>
      <c r="R136" s="301"/>
      <c r="S136" s="302"/>
    </row>
    <row r="137" spans="1:19" ht="17.25" thickBot="1">
      <c r="A137" s="125" t="s">
        <v>234</v>
      </c>
      <c r="B137" s="126">
        <v>80</v>
      </c>
      <c r="C137" s="77">
        <v>-3.6144578300000001E-2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5"/>
      <c r="R137" s="285"/>
      <c r="S137" s="285"/>
    </row>
    <row r="138" spans="1:19" ht="17.25" thickBot="1">
      <c r="A138" s="125" t="s">
        <v>72</v>
      </c>
      <c r="B138" s="126">
        <v>25.4</v>
      </c>
      <c r="C138" s="77">
        <v>-3.7878787900000002E-2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208</v>
      </c>
      <c r="B139" s="128">
        <v>15</v>
      </c>
      <c r="C139" s="78">
        <v>-4.4585987299999998E-2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122</v>
      </c>
      <c r="B140" s="129">
        <v>37.200000000000003</v>
      </c>
      <c r="C140" s="80">
        <v>-4.6153846200000001E-2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5"/>
      <c r="R140" s="285"/>
      <c r="S140" s="285"/>
    </row>
    <row r="141" spans="1:19" ht="17.25" thickBot="1">
      <c r="A141" s="125" t="s">
        <v>65</v>
      </c>
      <c r="B141" s="126">
        <v>46.7</v>
      </c>
      <c r="C141" s="77">
        <v>-6.4128256499999994E-2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5"/>
      <c r="R141" s="285"/>
      <c r="S141" s="28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5"/>
      <c r="R142" s="285"/>
      <c r="S142" s="28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7"/>
      <c r="R143" s="308"/>
      <c r="S143" s="3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0"/>
      <c r="R144" s="311"/>
      <c r="S144" s="312"/>
    </row>
    <row r="145" spans="1:19" ht="17.25" thickBot="1">
      <c r="A145" s="132" t="s">
        <v>270</v>
      </c>
      <c r="B145" s="318">
        <f>$B$37</f>
        <v>100000</v>
      </c>
      <c r="C145" s="3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3"/>
      <c r="R145" s="314"/>
      <c r="S145" s="315"/>
    </row>
    <row r="147" spans="1:19" ht="17.25" thickBot="1"/>
    <row r="148" spans="1:19" ht="17.25" thickBot="1">
      <c r="A148" s="259" t="s">
        <v>259</v>
      </c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1"/>
      <c r="Q148" s="280"/>
      <c r="R148" s="280"/>
      <c r="S148" s="280"/>
    </row>
    <row r="149" spans="1:19" ht="17.25" thickBot="1">
      <c r="A149" s="255" t="s">
        <v>267</v>
      </c>
      <c r="B149" s="259" t="s">
        <v>49</v>
      </c>
      <c r="C149" s="261"/>
      <c r="D149" s="259" t="s">
        <v>58</v>
      </c>
      <c r="E149" s="260"/>
      <c r="F149" s="261"/>
      <c r="G149" s="286">
        <f>_xlfn.IFNA(VLOOKUP(B149, 현재가테이블!$B$2:$D$200, 2, FALSE), "-")</f>
        <v>56787000</v>
      </c>
      <c r="H149" s="287"/>
      <c r="I149" s="288"/>
      <c r="J149" s="259" t="s">
        <v>59</v>
      </c>
      <c r="K149" s="260"/>
      <c r="L149" s="261"/>
      <c r="M149" s="289">
        <f>_xlfn.IFNA(VLOOKUP(B149, 현재가테이블!$B$2:$D$200, 3, FALSE), "-")</f>
        <v>-1.45765006E-2</v>
      </c>
      <c r="N149" s="290"/>
      <c r="O149" s="291"/>
      <c r="Q149" s="280"/>
      <c r="R149" s="280"/>
      <c r="S149" s="280"/>
    </row>
    <row r="150" spans="1:19" ht="17.25" thickBot="1">
      <c r="A150" s="320" t="s">
        <v>55</v>
      </c>
      <c r="B150" s="322" t="str">
        <f>TEXT($G$1, "[$-ko-KR]yyyy-mm-dd(ddd) ") &amp; "오전 00:00"</f>
        <v>2021-08-25(수) 오전 00:00</v>
      </c>
      <c r="C150" s="323"/>
      <c r="D150" s="282" t="str">
        <f>TEXT($G$1, "[$-ko-KR]yyyy-mm-dd(ddd) ") &amp; "오후 14:00"</f>
        <v>2021-08-25(수) 오후 14:00</v>
      </c>
      <c r="E150" s="283"/>
      <c r="F150" s="284"/>
      <c r="G150" s="282" t="str">
        <f>TEXT($G$1, "[$-ko-KR]yyyy-mm-dd(ddd) ") &amp; "오후 19:00"</f>
        <v>2021-08-25(수) 오후 19:00</v>
      </c>
      <c r="H150" s="283"/>
      <c r="I150" s="284"/>
      <c r="J150" s="282" t="str">
        <f>TEXT($G$1, "[$-ko-KR]yyyy-mm-dd(ddd) ") &amp; "오후 21:00"</f>
        <v>2021-08-25(수) 오후 21:00</v>
      </c>
      <c r="K150" s="283"/>
      <c r="L150" s="284"/>
      <c r="M150" s="282" t="str">
        <f>TEXT($G$1+1, "[$-ko-KR]yyyy-mm-dd(ddd) ") &amp; "오전 00:00"</f>
        <v>2021-08-26(목) 오전 00:00</v>
      </c>
      <c r="N150" s="283"/>
      <c r="O150" s="284"/>
      <c r="Q150" s="280"/>
      <c r="R150" s="280"/>
      <c r="S150" s="280"/>
    </row>
    <row r="151" spans="1:19" ht="17.25" thickBot="1">
      <c r="A151" s="32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6" t="s">
        <v>58</v>
      </c>
      <c r="H151" s="257" t="s">
        <v>268</v>
      </c>
      <c r="I151" s="25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5"/>
      <c r="R151" s="285"/>
      <c r="S151" s="285"/>
    </row>
    <row r="152" spans="1:19" ht="17.25" thickBot="1">
      <c r="A152" s="123" t="s">
        <v>132</v>
      </c>
      <c r="B152" s="124">
        <v>131</v>
      </c>
      <c r="C152" s="76">
        <v>-2.9629629599999999E-2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51</v>
      </c>
      <c r="B153" s="126">
        <v>427</v>
      </c>
      <c r="C153" s="77">
        <v>-3.1746031700000003E-2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144</v>
      </c>
      <c r="B154" s="126">
        <v>121</v>
      </c>
      <c r="C154" s="77">
        <v>-3.2000000000000001E-2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5"/>
      <c r="R154" s="285"/>
      <c r="S154" s="285"/>
    </row>
    <row r="155" spans="1:19" ht="17.25" thickBot="1">
      <c r="A155" s="125" t="s">
        <v>162</v>
      </c>
      <c r="B155" s="126">
        <v>120</v>
      </c>
      <c r="C155" s="77">
        <v>-3.2258064500000003E-2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5"/>
      <c r="R155" s="285"/>
      <c r="S155" s="285"/>
    </row>
    <row r="156" spans="1:19" ht="17.25" thickBot="1">
      <c r="A156" s="127" t="s">
        <v>57</v>
      </c>
      <c r="B156" s="128">
        <v>240</v>
      </c>
      <c r="C156" s="78">
        <v>-3.2258064500000003E-2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5"/>
      <c r="R156" s="285"/>
      <c r="S156" s="285"/>
    </row>
    <row r="157" spans="1:19" ht="17.25" thickBot="1">
      <c r="A157" s="125" t="s">
        <v>166</v>
      </c>
      <c r="B157" s="129">
        <v>262</v>
      </c>
      <c r="C157" s="80">
        <v>-3.67647059E-2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5"/>
      <c r="R157" s="285"/>
      <c r="S157" s="285"/>
    </row>
    <row r="158" spans="1:19" ht="17.25" thickBot="1">
      <c r="A158" s="125" t="s">
        <v>174</v>
      </c>
      <c r="B158" s="126">
        <v>378</v>
      </c>
      <c r="C158" s="77">
        <v>-4.3037974700000002E-2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5"/>
      <c r="R158" s="285"/>
      <c r="S158" s="285"/>
    </row>
    <row r="159" spans="1:19" ht="17.25" thickBot="1">
      <c r="A159" s="125" t="s">
        <v>130</v>
      </c>
      <c r="B159" s="126">
        <v>122</v>
      </c>
      <c r="C159" s="77">
        <v>-4.6875E-2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5"/>
      <c r="R159" s="285"/>
      <c r="S159" s="285"/>
    </row>
    <row r="160" spans="1:19" ht="17.25" thickBot="1">
      <c r="A160" s="125" t="s">
        <v>80</v>
      </c>
      <c r="B160" s="126">
        <v>989</v>
      </c>
      <c r="C160" s="77">
        <v>-4.9038461499999998E-2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404</v>
      </c>
      <c r="C161" s="79">
        <v>-4.9411764699999999E-2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4"/>
      <c r="R161" s="295"/>
      <c r="S161" s="296"/>
    </row>
    <row r="162" spans="1:19">
      <c r="A162" s="123" t="s">
        <v>232</v>
      </c>
      <c r="B162" s="124">
        <v>593</v>
      </c>
      <c r="C162" s="76">
        <v>-5.1200000000000002E-2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7"/>
      <c r="R162" s="298"/>
      <c r="S162" s="299"/>
    </row>
    <row r="163" spans="1:19" ht="17.25" thickBot="1">
      <c r="A163" s="125" t="s">
        <v>124</v>
      </c>
      <c r="B163" s="126">
        <v>413</v>
      </c>
      <c r="C163" s="77">
        <v>-5.27522936E-2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0"/>
      <c r="R163" s="301"/>
      <c r="S163" s="302"/>
    </row>
    <row r="164" spans="1:19" ht="17.25" thickBot="1">
      <c r="A164" s="125" t="s">
        <v>86</v>
      </c>
      <c r="B164" s="126">
        <v>448</v>
      </c>
      <c r="C164" s="77">
        <v>-5.2854122599999998E-2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5"/>
      <c r="R164" s="285"/>
      <c r="S164" s="285"/>
    </row>
    <row r="165" spans="1:19" ht="17.25" thickBot="1">
      <c r="A165" s="125" t="s">
        <v>114</v>
      </c>
      <c r="B165" s="126">
        <v>744</v>
      </c>
      <c r="C165" s="77">
        <v>-5.4637865299999998E-2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266</v>
      </c>
      <c r="B166" s="128">
        <v>348</v>
      </c>
      <c r="C166" s="78">
        <v>-5.6910569100000002E-2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192</v>
      </c>
      <c r="B167" s="129">
        <v>264</v>
      </c>
      <c r="C167" s="80">
        <v>-5.71428571E-2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5"/>
      <c r="R167" s="285"/>
      <c r="S167" s="285"/>
    </row>
    <row r="168" spans="1:19" ht="17.25" thickBot="1">
      <c r="A168" s="125" t="s">
        <v>228</v>
      </c>
      <c r="B168" s="126">
        <v>432</v>
      </c>
      <c r="C168" s="77">
        <v>-6.2906724499999997E-2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5"/>
      <c r="R168" s="285"/>
      <c r="S168" s="285"/>
    </row>
    <row r="169" spans="1:19" ht="17.25" thickBot="1">
      <c r="A169" s="125" t="s">
        <v>200</v>
      </c>
      <c r="B169" s="126">
        <v>165</v>
      </c>
      <c r="C169" s="77">
        <v>-8.8397790099999998E-2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5"/>
      <c r="R169" s="285"/>
      <c r="S169" s="285"/>
    </row>
    <row r="170" spans="1:19">
      <c r="A170" s="125" t="s">
        <v>222</v>
      </c>
      <c r="B170" s="126">
        <v>181</v>
      </c>
      <c r="C170" s="77">
        <v>-9.9502487599999995E-2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7"/>
      <c r="R170" s="308"/>
      <c r="S170" s="309"/>
    </row>
    <row r="171" spans="1:19" ht="17.25" thickBot="1">
      <c r="A171" s="130" t="s">
        <v>230</v>
      </c>
      <c r="B171" s="131">
        <v>390</v>
      </c>
      <c r="C171" s="79">
        <v>-0.15217391299999999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0"/>
      <c r="R171" s="311"/>
      <c r="S171" s="312"/>
    </row>
    <row r="172" spans="1:19" ht="17.25" thickBot="1">
      <c r="A172" s="132" t="s">
        <v>270</v>
      </c>
      <c r="B172" s="318">
        <f>$B$37</f>
        <v>100000</v>
      </c>
      <c r="C172" s="3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3"/>
      <c r="R172" s="314"/>
      <c r="S172" s="315"/>
    </row>
    <row r="174" spans="1:19" ht="17.25" thickBot="1"/>
    <row r="175" spans="1:19" ht="17.25" thickBot="1">
      <c r="A175" s="259" t="s">
        <v>255</v>
      </c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1"/>
      <c r="Q175" s="280"/>
      <c r="R175" s="280"/>
      <c r="S175" s="280"/>
    </row>
    <row r="176" spans="1:19" ht="17.25" thickBot="1">
      <c r="A176" s="255" t="s">
        <v>267</v>
      </c>
      <c r="B176" s="259" t="s">
        <v>49</v>
      </c>
      <c r="C176" s="261"/>
      <c r="D176" s="259" t="s">
        <v>58</v>
      </c>
      <c r="E176" s="260"/>
      <c r="F176" s="261"/>
      <c r="G176" s="286">
        <f>_xlfn.IFNA(VLOOKUP(B176, 현재가테이블!$B$2:$D$200, 2, FALSE), "-")</f>
        <v>56787000</v>
      </c>
      <c r="H176" s="287"/>
      <c r="I176" s="288"/>
      <c r="J176" s="259" t="s">
        <v>59</v>
      </c>
      <c r="K176" s="260"/>
      <c r="L176" s="261"/>
      <c r="M176" s="289">
        <f>_xlfn.IFNA(VLOOKUP(B176, 현재가테이블!$B$2:$D$200, 3, FALSE), "-")</f>
        <v>-1.45765006E-2</v>
      </c>
      <c r="N176" s="290"/>
      <c r="O176" s="291"/>
      <c r="Q176" s="280"/>
      <c r="R176" s="280"/>
      <c r="S176" s="280"/>
    </row>
    <row r="177" spans="1:19" ht="17.25" thickBot="1">
      <c r="A177" s="320" t="s">
        <v>55</v>
      </c>
      <c r="B177" s="322" t="str">
        <f>TEXT($G$1, "[$-ko-KR]yyyy-mm-dd(ddd) ") &amp; "오전 00:00"</f>
        <v>2021-08-25(수) 오전 00:00</v>
      </c>
      <c r="C177" s="323"/>
      <c r="D177" s="282" t="str">
        <f>TEXT($G$1, "[$-ko-KR]yyyy-mm-dd(ddd) ") &amp; "오후 14:00"</f>
        <v>2021-08-25(수) 오후 14:00</v>
      </c>
      <c r="E177" s="283"/>
      <c r="F177" s="284"/>
      <c r="G177" s="282" t="str">
        <f>TEXT($G$1, "[$-ko-KR]yyyy-mm-dd(ddd) ") &amp; "오후 19:00"</f>
        <v>2021-08-25(수) 오후 19:00</v>
      </c>
      <c r="H177" s="283"/>
      <c r="I177" s="284"/>
      <c r="J177" s="282" t="str">
        <f>TEXT($G$1, "[$-ko-KR]yyyy-mm-dd(ddd) ") &amp; "오후 21:00"</f>
        <v>2021-08-25(수) 오후 21:00</v>
      </c>
      <c r="K177" s="283"/>
      <c r="L177" s="284"/>
      <c r="M177" s="282" t="str">
        <f>TEXT($G$1+1, "[$-ko-KR]yyyy-mm-dd(ddd) ") &amp; "오전 00:00"</f>
        <v>2021-08-26(목) 오전 00:00</v>
      </c>
      <c r="N177" s="283"/>
      <c r="O177" s="284"/>
      <c r="Q177" s="280"/>
      <c r="R177" s="280"/>
      <c r="S177" s="280"/>
    </row>
    <row r="178" spans="1:19" ht="17.25" thickBot="1">
      <c r="A178" s="32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6" t="s">
        <v>58</v>
      </c>
      <c r="H178" s="257" t="s">
        <v>268</v>
      </c>
      <c r="I178" s="25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5"/>
      <c r="R178" s="285"/>
      <c r="S178" s="285"/>
    </row>
    <row r="179" spans="1:19" ht="17.25" thickBot="1">
      <c r="A179" s="123" t="s">
        <v>224</v>
      </c>
      <c r="B179" s="124">
        <v>5630</v>
      </c>
      <c r="C179" s="76">
        <v>-5.4575986600000001E-2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114</v>
      </c>
      <c r="B180" s="126">
        <v>744</v>
      </c>
      <c r="C180" s="77">
        <v>-5.4637865299999998E-2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158</v>
      </c>
      <c r="B181" s="126">
        <v>28640</v>
      </c>
      <c r="C181" s="77">
        <v>-5.4785478499999998E-2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5"/>
      <c r="R181" s="285"/>
      <c r="S181" s="285"/>
    </row>
    <row r="182" spans="1:19" ht="17.25" thickBot="1">
      <c r="A182" s="125" t="s">
        <v>266</v>
      </c>
      <c r="B182" s="126">
        <v>348</v>
      </c>
      <c r="C182" s="77">
        <v>-5.6910569100000002E-2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5"/>
      <c r="R182" s="285"/>
      <c r="S182" s="285"/>
    </row>
    <row r="183" spans="1:19" ht="17.25" thickBot="1">
      <c r="A183" s="127" t="s">
        <v>192</v>
      </c>
      <c r="B183" s="128">
        <v>264</v>
      </c>
      <c r="C183" s="78">
        <v>-5.71428571E-2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5"/>
      <c r="R183" s="285"/>
      <c r="S183" s="285"/>
    </row>
    <row r="184" spans="1:19" ht="17.25" thickBot="1">
      <c r="A184" s="125" t="s">
        <v>112</v>
      </c>
      <c r="B184" s="129">
        <v>8600</v>
      </c>
      <c r="C184" s="80">
        <v>-5.7534246599999998E-2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5"/>
      <c r="R184" s="285"/>
      <c r="S184" s="285"/>
    </row>
    <row r="185" spans="1:19" ht="17.25" thickBot="1">
      <c r="A185" s="125" t="s">
        <v>69</v>
      </c>
      <c r="B185" s="126">
        <v>8295</v>
      </c>
      <c r="C185" s="77">
        <v>-5.7921635399999997E-2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5"/>
      <c r="R185" s="285"/>
      <c r="S185" s="285"/>
    </row>
    <row r="186" spans="1:19" ht="17.25" thickBot="1">
      <c r="A186" s="125" t="s">
        <v>82</v>
      </c>
      <c r="B186" s="126">
        <v>3185</v>
      </c>
      <c r="C186" s="77">
        <v>-5.9084194999999999E-2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5"/>
      <c r="R186" s="285"/>
      <c r="S186" s="285"/>
    </row>
    <row r="187" spans="1:19" ht="17.25" thickBot="1">
      <c r="A187" s="125" t="s">
        <v>106</v>
      </c>
      <c r="B187" s="126">
        <v>87600</v>
      </c>
      <c r="C187" s="77">
        <v>-5.99849769E-2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432</v>
      </c>
      <c r="C188" s="79">
        <v>-6.2906724499999997E-2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4"/>
      <c r="R188" s="295"/>
      <c r="S188" s="296"/>
    </row>
    <row r="189" spans="1:19">
      <c r="A189" s="123" t="s">
        <v>214</v>
      </c>
      <c r="B189" s="124">
        <v>1180</v>
      </c>
      <c r="C189" s="76">
        <v>-6.3492063500000001E-2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7"/>
      <c r="R189" s="298"/>
      <c r="S189" s="299"/>
    </row>
    <row r="190" spans="1:19" ht="17.25" thickBot="1">
      <c r="A190" s="125" t="s">
        <v>65</v>
      </c>
      <c r="B190" s="126">
        <v>46.7</v>
      </c>
      <c r="C190" s="77">
        <v>-6.4128256499999994E-2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0"/>
      <c r="R190" s="301"/>
      <c r="S190" s="302"/>
    </row>
    <row r="191" spans="1:19" ht="17.25" thickBot="1">
      <c r="A191" s="125" t="s">
        <v>74</v>
      </c>
      <c r="B191" s="126">
        <v>23580</v>
      </c>
      <c r="C191" s="77">
        <v>-7.3113207499999999E-2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5"/>
      <c r="R191" s="285"/>
      <c r="S191" s="285"/>
    </row>
    <row r="192" spans="1:19" ht="17.25" thickBot="1">
      <c r="A192" s="125" t="s">
        <v>108</v>
      </c>
      <c r="B192" s="126">
        <v>1705</v>
      </c>
      <c r="C192" s="77">
        <v>-7.33695652E-2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154</v>
      </c>
      <c r="B193" s="128">
        <v>82680</v>
      </c>
      <c r="C193" s="78">
        <v>-7.9697239500000003E-2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116</v>
      </c>
      <c r="B194" s="129">
        <v>9255</v>
      </c>
      <c r="C194" s="80">
        <v>-8.6377097700000002E-2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5"/>
      <c r="R194" s="285"/>
      <c r="S194" s="285"/>
    </row>
    <row r="195" spans="1:19" ht="17.25" thickBot="1">
      <c r="A195" s="125" t="s">
        <v>200</v>
      </c>
      <c r="B195" s="126">
        <v>165</v>
      </c>
      <c r="C195" s="77">
        <v>-8.8397790099999998E-2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5"/>
      <c r="R195" s="285"/>
      <c r="S195" s="285"/>
    </row>
    <row r="196" spans="1:19" ht="17.25" thickBot="1">
      <c r="A196" s="125" t="s">
        <v>156</v>
      </c>
      <c r="B196" s="126">
        <v>2305</v>
      </c>
      <c r="C196" s="77">
        <v>-9.0729782999999994E-2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5"/>
      <c r="R196" s="285"/>
      <c r="S196" s="285"/>
    </row>
    <row r="197" spans="1:19">
      <c r="A197" s="125" t="s">
        <v>222</v>
      </c>
      <c r="B197" s="126">
        <v>181</v>
      </c>
      <c r="C197" s="77">
        <v>-9.9502487599999995E-2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7"/>
      <c r="R197" s="308"/>
      <c r="S197" s="309"/>
    </row>
    <row r="198" spans="1:19" ht="17.25" thickBot="1">
      <c r="A198" s="130" t="s">
        <v>230</v>
      </c>
      <c r="B198" s="131">
        <v>390</v>
      </c>
      <c r="C198" s="79">
        <v>-0.15217391299999999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0"/>
      <c r="R198" s="311"/>
      <c r="S198" s="312"/>
    </row>
    <row r="199" spans="1:19" ht="17.25" thickBot="1">
      <c r="A199" s="132" t="s">
        <v>270</v>
      </c>
      <c r="B199" s="318">
        <f>$B$37</f>
        <v>100000</v>
      </c>
      <c r="C199" s="3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3"/>
      <c r="R199" s="314"/>
      <c r="S199" s="31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  <vt:lpstr>2021.08.23</vt:lpstr>
      <vt:lpstr>2021.08.24</vt:lpstr>
      <vt:lpstr>2021.08.25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2021-08-24T15:13:11Z</dcterms:modified>
</cp:coreProperties>
</file>